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3.xml" ContentType="application/vnd.openxmlformats-officedocument.spreadsheetml.comments+xml"/>
  <Override PartName="/xl/drawings/drawing21.xml" ContentType="application/vnd.openxmlformats-officedocument.drawing+xml"/>
  <Override PartName="/xl/comments14.xml" ContentType="application/vnd.openxmlformats-officedocument.spreadsheetml.comments+xml"/>
  <Override PartName="/xl/drawings/drawing22.xml" ContentType="application/vnd.openxmlformats-officedocument.drawing+xml"/>
  <Override PartName="/xl/comments15.xml" ContentType="application/vnd.openxmlformats-officedocument.spreadsheetml.comments+xml"/>
  <Override PartName="/xl/drawings/drawing23.xml" ContentType="application/vnd.openxmlformats-officedocument.drawing+xml"/>
  <Override PartName="/xl/comments16.xml" ContentType="application/vnd.openxmlformats-officedocument.spreadsheetml.comments+xml"/>
  <Override PartName="/xl/drawings/drawing24.xml" ContentType="application/vnd.openxmlformats-officedocument.drawing+xml"/>
  <Override PartName="/xl/comments17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MAGOJ\"/>
    </mc:Choice>
  </mc:AlternateContent>
  <xr:revisionPtr revIDLastSave="0" documentId="13_ncr:1_{3B69C675-C246-4F57-9BB7-4871A58A284D}" xr6:coauthVersionLast="45" xr6:coauthVersionMax="45" xr10:uidLastSave="{00000000-0000-0000-0000-000000000000}"/>
  <bookViews>
    <workbookView xWindow="-120" yWindow="-120" windowWidth="29040" windowHeight="15840" tabRatio="947" firstSheet="16" activeTab="28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Z - Ekipno" sheetId="3" r:id="rId5"/>
    <sheet name="2. Z - Pojedin" sheetId="4" r:id="rId6"/>
    <sheet name="2. I - Ekipno" sheetId="7" r:id="rId7"/>
    <sheet name="2. I - Pojedin" sheetId="8" r:id="rId8"/>
    <sheet name="3. S - ekipno" sheetId="11" r:id="rId9"/>
    <sheet name="3. S - pojedin" sheetId="12" r:id="rId10"/>
    <sheet name="3. I - Ekipno" sheetId="9" r:id="rId11"/>
    <sheet name="3. I - Pojedin" sheetId="10" r:id="rId12"/>
    <sheet name="3. Z - ekipno" sheetId="13" r:id="rId13"/>
    <sheet name="3. Z - Pojedin" sheetId="14" r:id="rId14"/>
    <sheet name="Seniorke Ekipno" sheetId="38" r:id="rId15"/>
    <sheet name="Seniorke Pojedin" sheetId="37" r:id="rId16"/>
    <sheet name="Invalidi" sheetId="42" r:id="rId17"/>
    <sheet name="Mastersi" sheetId="44" r:id="rId18"/>
    <sheet name="Veterani" sheetId="43" r:id="rId19"/>
    <sheet name="Pojedin U 15" sheetId="33" r:id="rId20"/>
    <sheet name="Pojedin U 20" sheetId="34" r:id="rId21"/>
    <sheet name="Pojedin U 25" sheetId="35" r:id="rId22"/>
    <sheet name="Lov pastrva na jezeru" sheetId="22" r:id="rId23"/>
    <sheet name="Šaran" sheetId="45" r:id="rId24"/>
    <sheet name="Prirodni mamci" sheetId="24" r:id="rId25"/>
    <sheet name="Varalice" sheetId="39" r:id="rId26"/>
    <sheet name="Feeder EKIPNI" sheetId="32" r:id="rId27"/>
    <sheet name="Feeder POJEDIN" sheetId="31" r:id="rId28"/>
    <sheet name="Pastrvski grgeč" sheetId="48" r:id="rId29"/>
    <sheet name="Muha" sheetId="41" r:id="rId30"/>
    <sheet name="Čamac" sheetId="46" r:id="rId31"/>
    <sheet name="Casting" sheetId="47" r:id="rId32"/>
    <sheet name="Međunarodna " sheetId="3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ANTONIJO_VIDMAR">#REF!</definedName>
    <definedName name="Excel_BuiltIn__FilterDatabase" localSheetId="0">'1. Ekipno'!$B$11:$AB$22</definedName>
    <definedName name="GORAN_OVČAR">#REF!</definedName>
    <definedName name="_xlnm.Print_Area" localSheetId="6">'2. I - Ekipno'!$A$1:$U$20</definedName>
    <definedName name="_xlnm.Print_Area" localSheetId="7">'2. I - Pojedin'!$A$1:$V$34</definedName>
    <definedName name="_xlnm.Print_Area" localSheetId="2">'2. S - Ekipno'!$A$1:$U$21</definedName>
    <definedName name="_xlnm.Print_Area" localSheetId="4">'2. Z - Ekipno'!$A$1:$U$21</definedName>
    <definedName name="_xlnm.Print_Area" localSheetId="5">'2. Z - Pojedin'!$A$10:$C$24</definedName>
    <definedName name="_xlnm.Print_Area" localSheetId="8">'3. S - ekipno'!$A$1:$U$21</definedName>
    <definedName name="_xlnm.Print_Area" localSheetId="9">'3. S - pojedin'!$A$1:$V$50</definedName>
    <definedName name="_xlnm.Print_Area" localSheetId="12">'3. Z - ekipno'!$A$1:$U$21</definedName>
    <definedName name="_xlnm.Print_Area" localSheetId="13">'3. Z - Pojedin'!$A$1:$V$38</definedName>
    <definedName name="_xlnm.Print_Area" localSheetId="32">'Međunarodna '!$B$1:$K$4</definedName>
    <definedName name="_xlnm.Print_Area" localSheetId="19">'Pojedin U 15'!$A$1:$W$49</definedName>
    <definedName name="_xlnm.Print_Area" localSheetId="20">'Pojedin U 20'!$A$1:$W$32</definedName>
    <definedName name="_xlnm.Print_Area" localSheetId="21">'Pojedin U 25'!$A$1:$W$19</definedName>
    <definedName name="_xlnm.Print_Area" localSheetId="14">'Seniorke Ekipno'!$A$1:$U$26</definedName>
    <definedName name="_xlnm.Print_Area" localSheetId="15">'Seniorke Pojedin'!$A$1:$V$40</definedName>
    <definedName name="_xlnm.Print_Area" localSheetId="25">Varalice!#REF!</definedName>
    <definedName name="ŽELJKO_NOVAK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5" l="1"/>
  <c r="J23" i="45"/>
  <c r="G23" i="45"/>
  <c r="D23" i="45"/>
  <c r="T33" i="45" s="1"/>
  <c r="P21" i="45"/>
  <c r="O21" i="45"/>
  <c r="P20" i="45"/>
  <c r="O20" i="45"/>
  <c r="P19" i="45"/>
  <c r="O19" i="45"/>
  <c r="P18" i="45"/>
  <c r="O18" i="45"/>
  <c r="P17" i="45"/>
  <c r="O17" i="45"/>
  <c r="P16" i="45"/>
  <c r="O16" i="45"/>
  <c r="P15" i="45"/>
  <c r="O15" i="45"/>
  <c r="P14" i="45"/>
  <c r="O14" i="45"/>
  <c r="P13" i="45"/>
  <c r="O13" i="45"/>
  <c r="P12" i="45"/>
  <c r="O12" i="45"/>
  <c r="G16" i="46" l="1"/>
  <c r="F16" i="46"/>
  <c r="E16" i="46"/>
  <c r="D16" i="46"/>
  <c r="C16" i="46"/>
  <c r="B16" i="46"/>
  <c r="G15" i="46"/>
  <c r="F15" i="46"/>
  <c r="E15" i="46"/>
  <c r="D15" i="46"/>
  <c r="C15" i="46"/>
  <c r="B15" i="46"/>
  <c r="G14" i="46"/>
  <c r="F14" i="46"/>
  <c r="E14" i="46"/>
  <c r="D14" i="46"/>
  <c r="C14" i="46"/>
  <c r="B14" i="46"/>
  <c r="G13" i="46"/>
  <c r="F13" i="46"/>
  <c r="E13" i="46"/>
  <c r="D13" i="46"/>
  <c r="C13" i="46"/>
  <c r="B13" i="46"/>
  <c r="V12" i="46"/>
  <c r="U12" i="46"/>
  <c r="T12" i="46"/>
  <c r="S12" i="46"/>
  <c r="R12" i="46"/>
  <c r="Q12" i="46"/>
  <c r="P12" i="46"/>
  <c r="O12" i="46"/>
  <c r="N12" i="46"/>
  <c r="M12" i="46"/>
  <c r="L12" i="46"/>
  <c r="K12" i="46"/>
  <c r="G12" i="46"/>
  <c r="F12" i="46"/>
  <c r="E12" i="46"/>
  <c r="D12" i="46"/>
  <c r="C12" i="46"/>
  <c r="B12" i="46"/>
  <c r="V11" i="46"/>
  <c r="U11" i="46"/>
  <c r="T11" i="46"/>
  <c r="S11" i="46"/>
  <c r="R11" i="46"/>
  <c r="Q11" i="46"/>
  <c r="P11" i="46"/>
  <c r="O11" i="46"/>
  <c r="N11" i="46"/>
  <c r="M11" i="46"/>
  <c r="L11" i="46"/>
  <c r="K11" i="46"/>
  <c r="G11" i="46"/>
  <c r="F11" i="46"/>
  <c r="E11" i="46"/>
  <c r="D11" i="46"/>
  <c r="C11" i="46"/>
  <c r="B11" i="46"/>
  <c r="V10" i="46"/>
  <c r="U10" i="46"/>
  <c r="T10" i="46"/>
  <c r="S10" i="46"/>
  <c r="R10" i="46"/>
  <c r="Q10" i="46"/>
  <c r="P10" i="46"/>
  <c r="O10" i="46"/>
  <c r="N10" i="46"/>
  <c r="M10" i="46"/>
  <c r="L10" i="46"/>
  <c r="K10" i="46"/>
  <c r="G10" i="46"/>
  <c r="F10" i="46"/>
  <c r="E10" i="46"/>
  <c r="D10" i="46"/>
  <c r="C10" i="46"/>
  <c r="B10" i="46"/>
  <c r="V9" i="46"/>
  <c r="U9" i="46"/>
  <c r="U13" i="46" s="1"/>
  <c r="T9" i="46"/>
  <c r="S9" i="46"/>
  <c r="R9" i="46"/>
  <c r="Q9" i="46"/>
  <c r="Q13" i="46" s="1"/>
  <c r="P9" i="46"/>
  <c r="O9" i="46"/>
  <c r="N9" i="46"/>
  <c r="M9" i="46"/>
  <c r="M13" i="46" s="1"/>
  <c r="L9" i="46"/>
  <c r="K9" i="46"/>
  <c r="G9" i="46"/>
  <c r="F9" i="46"/>
  <c r="E9" i="46"/>
  <c r="D9" i="46"/>
  <c r="C9" i="46"/>
  <c r="B9" i="46"/>
  <c r="V8" i="46"/>
  <c r="V13" i="46" s="1"/>
  <c r="U8" i="46"/>
  <c r="T8" i="46"/>
  <c r="T13" i="46" s="1"/>
  <c r="S8" i="46"/>
  <c r="S13" i="46" s="1"/>
  <c r="R8" i="46"/>
  <c r="R13" i="46" s="1"/>
  <c r="Q8" i="46"/>
  <c r="P8" i="46"/>
  <c r="P13" i="46" s="1"/>
  <c r="O8" i="46"/>
  <c r="O13" i="46" s="1"/>
  <c r="N8" i="46"/>
  <c r="N13" i="46" s="1"/>
  <c r="M8" i="46"/>
  <c r="L8" i="46"/>
  <c r="L13" i="46" s="1"/>
  <c r="K8" i="46"/>
  <c r="K13" i="46" s="1"/>
  <c r="G8" i="46"/>
  <c r="F8" i="46"/>
  <c r="E8" i="46"/>
  <c r="D8" i="46"/>
  <c r="C8" i="46"/>
  <c r="B8" i="46"/>
  <c r="G7" i="46"/>
  <c r="F7" i="46"/>
  <c r="E7" i="46"/>
  <c r="D7" i="46"/>
  <c r="C7" i="46"/>
  <c r="B7" i="46"/>
  <c r="Y48" i="31" l="1"/>
  <c r="X48" i="31"/>
  <c r="Y47" i="31"/>
  <c r="X47" i="31"/>
  <c r="N9" i="22" l="1"/>
  <c r="L9" i="22"/>
  <c r="J9" i="22"/>
  <c r="H9" i="22"/>
  <c r="F9" i="22"/>
  <c r="D9" i="22"/>
  <c r="N8" i="22"/>
  <c r="L8" i="22"/>
  <c r="J8" i="22"/>
  <c r="H8" i="22"/>
  <c r="F8" i="22"/>
  <c r="D8" i="22"/>
  <c r="G30" i="41" l="1"/>
  <c r="F30" i="41"/>
  <c r="E30" i="41"/>
  <c r="D30" i="41"/>
  <c r="L30" i="41" s="1"/>
  <c r="G31" i="41"/>
  <c r="F31" i="41"/>
  <c r="E31" i="41"/>
  <c r="D31" i="41"/>
  <c r="L31" i="41" s="1"/>
  <c r="G28" i="41"/>
  <c r="F28" i="41"/>
  <c r="E28" i="41"/>
  <c r="D28" i="41"/>
  <c r="G29" i="41"/>
  <c r="F29" i="41"/>
  <c r="E29" i="41"/>
  <c r="D29" i="41"/>
  <c r="L29" i="41" s="1"/>
  <c r="F11" i="41"/>
  <c r="E11" i="41"/>
  <c r="D11" i="41"/>
  <c r="F15" i="41"/>
  <c r="E15" i="41"/>
  <c r="D15" i="41"/>
  <c r="F12" i="41"/>
  <c r="E12" i="41"/>
  <c r="D12" i="41"/>
  <c r="F14" i="41"/>
  <c r="E14" i="41"/>
  <c r="D14" i="41"/>
  <c r="F16" i="41"/>
  <c r="E16" i="41"/>
  <c r="D16" i="41"/>
  <c r="F13" i="41"/>
  <c r="E13" i="41"/>
  <c r="D13" i="41"/>
  <c r="G10" i="41"/>
  <c r="E10" i="41"/>
  <c r="D10" i="41"/>
  <c r="G5" i="41"/>
  <c r="E5" i="41"/>
  <c r="D5" i="41"/>
  <c r="F6" i="41"/>
  <c r="E6" i="41"/>
  <c r="D6" i="41"/>
  <c r="F7" i="41"/>
  <c r="E7" i="41"/>
  <c r="D7" i="41"/>
  <c r="F9" i="41"/>
  <c r="E9" i="41"/>
  <c r="D9" i="41"/>
  <c r="F8" i="41"/>
  <c r="E8" i="41"/>
  <c r="D8" i="41"/>
  <c r="M30" i="41" l="1"/>
  <c r="L28" i="41"/>
  <c r="M28" i="41" s="1"/>
  <c r="M29" i="41"/>
  <c r="M31" i="41"/>
  <c r="T22" i="4"/>
  <c r="T45" i="14" l="1"/>
  <c r="T51" i="14"/>
  <c r="U51" i="14"/>
  <c r="T39" i="10" l="1"/>
  <c r="S39" i="10"/>
  <c r="T41" i="10"/>
  <c r="S41" i="10"/>
  <c r="S40" i="10"/>
  <c r="T40" i="10"/>
  <c r="S33" i="10"/>
  <c r="S37" i="10"/>
  <c r="T43" i="12" l="1"/>
  <c r="Y44" i="31" l="1"/>
  <c r="X44" i="31"/>
  <c r="Y24" i="31"/>
  <c r="X20" i="31"/>
  <c r="Y20" i="31"/>
  <c r="X18" i="31"/>
  <c r="Y18" i="31"/>
  <c r="X13" i="31"/>
  <c r="Y13" i="31"/>
  <c r="X25" i="31"/>
  <c r="Y25" i="31"/>
  <c r="X29" i="31"/>
  <c r="Y29" i="31"/>
  <c r="X42" i="31"/>
  <c r="Y42" i="31"/>
  <c r="X15" i="31"/>
  <c r="Y15" i="31"/>
  <c r="X37" i="31"/>
  <c r="Y37" i="31"/>
  <c r="X17" i="31"/>
  <c r="Y17" i="31"/>
  <c r="X10" i="31"/>
  <c r="Y10" i="31"/>
  <c r="X12" i="31"/>
  <c r="Y12" i="31"/>
  <c r="X16" i="31"/>
  <c r="Y16" i="31"/>
  <c r="X45" i="31"/>
  <c r="Y45" i="31"/>
  <c r="X23" i="31"/>
  <c r="Y23" i="31"/>
  <c r="X34" i="31"/>
  <c r="Y34" i="31"/>
  <c r="X41" i="31"/>
  <c r="Y41" i="31"/>
  <c r="X40" i="31"/>
  <c r="Y40" i="31"/>
  <c r="X11" i="31"/>
  <c r="Y11" i="31"/>
  <c r="X14" i="31"/>
  <c r="Y14" i="31"/>
  <c r="Y46" i="31"/>
  <c r="X36" i="31"/>
  <c r="Y36" i="31"/>
  <c r="X32" i="31"/>
  <c r="Y32" i="31"/>
  <c r="X38" i="31"/>
  <c r="Y38" i="31"/>
  <c r="X43" i="31"/>
  <c r="Y43" i="31"/>
  <c r="X26" i="31"/>
  <c r="Y26" i="31"/>
  <c r="X30" i="31"/>
  <c r="Y30" i="31"/>
  <c r="X28" i="31"/>
  <c r="Y28" i="31"/>
  <c r="X49" i="31"/>
  <c r="Y49" i="31"/>
  <c r="X50" i="31"/>
  <c r="Y50" i="31"/>
  <c r="X19" i="31"/>
  <c r="Y19" i="31"/>
  <c r="X24" i="31"/>
  <c r="X27" i="31"/>
  <c r="Y27" i="31"/>
  <c r="X39" i="31"/>
  <c r="Y39" i="31"/>
  <c r="X22" i="31"/>
  <c r="Y22" i="31"/>
  <c r="X33" i="31"/>
  <c r="Y33" i="31"/>
  <c r="X31" i="31"/>
  <c r="Y31" i="31"/>
  <c r="X35" i="31"/>
  <c r="Y35" i="31"/>
  <c r="U20" i="37" l="1"/>
  <c r="U24" i="37"/>
  <c r="U21" i="37"/>
  <c r="U26" i="37"/>
  <c r="U28" i="37"/>
  <c r="U29" i="37"/>
  <c r="U32" i="37"/>
  <c r="U34" i="37"/>
  <c r="U51" i="4" l="1"/>
  <c r="U47" i="4"/>
  <c r="U17" i="14" l="1"/>
  <c r="U11" i="14"/>
  <c r="U13" i="14"/>
  <c r="U18" i="14"/>
  <c r="U14" i="14"/>
  <c r="U12" i="14"/>
  <c r="U28" i="14"/>
  <c r="U19" i="14"/>
  <c r="U16" i="14"/>
  <c r="U27" i="14"/>
  <c r="U26" i="14"/>
  <c r="U15" i="14"/>
  <c r="U30" i="14"/>
  <c r="U21" i="14"/>
  <c r="U31" i="14"/>
  <c r="U23" i="14"/>
  <c r="U24" i="14"/>
  <c r="U20" i="14"/>
  <c r="U25" i="14"/>
  <c r="U22" i="14"/>
  <c r="U34" i="14"/>
  <c r="U32" i="14"/>
  <c r="U29" i="14"/>
  <c r="U36" i="14"/>
  <c r="U33" i="14"/>
  <c r="U38" i="14"/>
  <c r="U42" i="14"/>
  <c r="U41" i="14"/>
  <c r="U39" i="14"/>
  <c r="U47" i="14"/>
  <c r="U48" i="14"/>
  <c r="U46" i="14"/>
  <c r="U50" i="14"/>
  <c r="U10" i="14"/>
  <c r="T35" i="14"/>
  <c r="T44" i="14"/>
  <c r="T43" i="14"/>
  <c r="T49" i="14"/>
  <c r="U36" i="8"/>
  <c r="U39" i="8"/>
  <c r="U47" i="8"/>
  <c r="T36" i="8"/>
  <c r="T39" i="8"/>
  <c r="T47" i="8"/>
  <c r="V16" i="35" l="1"/>
  <c r="V15" i="35"/>
  <c r="V17" i="35"/>
  <c r="V14" i="35"/>
  <c r="V13" i="35"/>
  <c r="V12" i="35"/>
  <c r="V11" i="35"/>
  <c r="V10" i="35"/>
  <c r="V31" i="34"/>
  <c r="V30" i="34"/>
  <c r="V28" i="34"/>
  <c r="V26" i="34"/>
  <c r="V29" i="34"/>
  <c r="V25" i="34"/>
  <c r="V23" i="34"/>
  <c r="V22" i="34"/>
  <c r="V27" i="34"/>
  <c r="V17" i="34"/>
  <c r="V24" i="34"/>
  <c r="V19" i="34"/>
  <c r="V16" i="34"/>
  <c r="V21" i="34"/>
  <c r="V18" i="34"/>
  <c r="V13" i="34"/>
  <c r="V20" i="34"/>
  <c r="V15" i="34"/>
  <c r="V12" i="34"/>
  <c r="V14" i="34"/>
  <c r="V11" i="34"/>
  <c r="V10" i="34"/>
  <c r="V17" i="33"/>
  <c r="V16" i="33"/>
  <c r="V15" i="33"/>
  <c r="V14" i="33"/>
  <c r="V13" i="33"/>
  <c r="V11" i="33"/>
  <c r="V12" i="33"/>
  <c r="V10" i="33"/>
  <c r="T49" i="8" l="1"/>
  <c r="T50" i="8"/>
  <c r="T13" i="13" l="1"/>
  <c r="U30" i="39" l="1"/>
  <c r="T30" i="39"/>
  <c r="U29" i="39"/>
  <c r="T29" i="39"/>
  <c r="U28" i="39"/>
  <c r="T28" i="39"/>
  <c r="U27" i="39"/>
  <c r="T27" i="39"/>
  <c r="U26" i="39"/>
  <c r="T26" i="39"/>
  <c r="U25" i="39"/>
  <c r="T25" i="39"/>
  <c r="U24" i="39"/>
  <c r="T24" i="39"/>
  <c r="U23" i="39"/>
  <c r="T23" i="39"/>
  <c r="U22" i="39"/>
  <c r="T22" i="39"/>
  <c r="U21" i="39"/>
  <c r="T21" i="39"/>
  <c r="U20" i="39"/>
  <c r="T20" i="39"/>
  <c r="U19" i="39"/>
  <c r="T19" i="39"/>
  <c r="U18" i="39"/>
  <c r="T18" i="39"/>
  <c r="U17" i="39"/>
  <c r="T17" i="39"/>
  <c r="U16" i="39"/>
  <c r="T16" i="39"/>
  <c r="U15" i="39"/>
  <c r="T15" i="39"/>
  <c r="U14" i="39"/>
  <c r="T14" i="39"/>
  <c r="T22" i="14" l="1"/>
  <c r="T36" i="14"/>
  <c r="T16" i="14"/>
  <c r="T47" i="14"/>
  <c r="T41" i="14"/>
  <c r="T39" i="14"/>
  <c r="T40" i="14"/>
  <c r="T37" i="14"/>
  <c r="T51" i="4" l="1"/>
  <c r="T47" i="4"/>
  <c r="T52" i="4"/>
  <c r="U52" i="4"/>
  <c r="V52" i="4"/>
  <c r="T53" i="4"/>
  <c r="U53" i="4"/>
  <c r="V53" i="4"/>
  <c r="T54" i="4"/>
  <c r="U54" i="4"/>
  <c r="V54" i="4"/>
  <c r="T55" i="4"/>
  <c r="U55" i="4"/>
  <c r="V55" i="4"/>
  <c r="T56" i="4"/>
  <c r="U56" i="4"/>
  <c r="V56" i="4"/>
  <c r="R13" i="43" l="1"/>
  <c r="R16" i="43"/>
  <c r="R17" i="43"/>
  <c r="Z17" i="43" s="1"/>
  <c r="R15" i="43"/>
  <c r="R19" i="43"/>
  <c r="R20" i="43"/>
  <c r="R18" i="43"/>
  <c r="Z18" i="43" s="1"/>
  <c r="R14" i="43"/>
  <c r="R11" i="43"/>
  <c r="R12" i="43"/>
  <c r="AD48" i="43"/>
  <c r="AE48" i="43" s="1"/>
  <c r="AA48" i="43"/>
  <c r="Z48" i="43"/>
  <c r="Y48" i="43"/>
  <c r="AB48" i="43" s="1"/>
  <c r="AC48" i="43" s="1"/>
  <c r="X48" i="43"/>
  <c r="AD47" i="43"/>
  <c r="AE47" i="43" s="1"/>
  <c r="AA47" i="43"/>
  <c r="Z47" i="43"/>
  <c r="Y47" i="43"/>
  <c r="AB47" i="43" s="1"/>
  <c r="AC47" i="43" s="1"/>
  <c r="X47" i="43"/>
  <c r="AD46" i="43"/>
  <c r="AE46" i="43" s="1"/>
  <c r="AA46" i="43"/>
  <c r="Z46" i="43"/>
  <c r="Y46" i="43"/>
  <c r="AB46" i="43" s="1"/>
  <c r="AC46" i="43" s="1"/>
  <c r="X46" i="43"/>
  <c r="AD45" i="43"/>
  <c r="AE45" i="43" s="1"/>
  <c r="AA45" i="43"/>
  <c r="Z45" i="43"/>
  <c r="Y45" i="43"/>
  <c r="AB45" i="43" s="1"/>
  <c r="AC45" i="43" s="1"/>
  <c r="X45" i="43"/>
  <c r="AD44" i="43"/>
  <c r="AE44" i="43" s="1"/>
  <c r="AA44" i="43"/>
  <c r="Z44" i="43"/>
  <c r="Y44" i="43"/>
  <c r="AB44" i="43" s="1"/>
  <c r="AC44" i="43" s="1"/>
  <c r="X44" i="43"/>
  <c r="AD43" i="43"/>
  <c r="AE43" i="43" s="1"/>
  <c r="AA43" i="43"/>
  <c r="Z43" i="43"/>
  <c r="Y43" i="43"/>
  <c r="AB43" i="43" s="1"/>
  <c r="AC43" i="43" s="1"/>
  <c r="X43" i="43"/>
  <c r="AD42" i="43"/>
  <c r="AE42" i="43" s="1"/>
  <c r="AA42" i="43"/>
  <c r="Z42" i="43"/>
  <c r="Y42" i="43"/>
  <c r="AB42" i="43" s="1"/>
  <c r="AC42" i="43" s="1"/>
  <c r="X42" i="43"/>
  <c r="AD41" i="43"/>
  <c r="AE41" i="43" s="1"/>
  <c r="AA41" i="43"/>
  <c r="Z41" i="43"/>
  <c r="Y41" i="43"/>
  <c r="AB41" i="43" s="1"/>
  <c r="AC41" i="43" s="1"/>
  <c r="X41" i="43"/>
  <c r="AD40" i="43"/>
  <c r="AE40" i="43" s="1"/>
  <c r="AA40" i="43"/>
  <c r="Z40" i="43"/>
  <c r="Y40" i="43"/>
  <c r="AB40" i="43" s="1"/>
  <c r="AC40" i="43" s="1"/>
  <c r="X40" i="43"/>
  <c r="AD39" i="43"/>
  <c r="AE39" i="43" s="1"/>
  <c r="AA39" i="43"/>
  <c r="Z39" i="43"/>
  <c r="Y39" i="43"/>
  <c r="AB39" i="43" s="1"/>
  <c r="AC39" i="43" s="1"/>
  <c r="X39" i="43"/>
  <c r="AD38" i="43"/>
  <c r="AE38" i="43" s="1"/>
  <c r="AA38" i="43"/>
  <c r="Z38" i="43"/>
  <c r="Y38" i="43"/>
  <c r="AB38" i="43" s="1"/>
  <c r="AC38" i="43" s="1"/>
  <c r="X38" i="43"/>
  <c r="AD37" i="43"/>
  <c r="AE37" i="43" s="1"/>
  <c r="AA37" i="43"/>
  <c r="Z37" i="43"/>
  <c r="Y37" i="43"/>
  <c r="AB37" i="43" s="1"/>
  <c r="AC37" i="43" s="1"/>
  <c r="X37" i="43"/>
  <c r="AD36" i="43"/>
  <c r="AE36" i="43" s="1"/>
  <c r="AA36" i="43"/>
  <c r="Z36" i="43"/>
  <c r="Y36" i="43"/>
  <c r="AB36" i="43" s="1"/>
  <c r="AC36" i="43" s="1"/>
  <c r="X36" i="43"/>
  <c r="AD35" i="43"/>
  <c r="AE35" i="43" s="1"/>
  <c r="AA35" i="43"/>
  <c r="Z35" i="43"/>
  <c r="Y35" i="43"/>
  <c r="AB35" i="43" s="1"/>
  <c r="AC35" i="43" s="1"/>
  <c r="X35" i="43"/>
  <c r="AD34" i="43"/>
  <c r="AE34" i="43" s="1"/>
  <c r="AA34" i="43"/>
  <c r="Z34" i="43"/>
  <c r="Y34" i="43"/>
  <c r="AB34" i="43" s="1"/>
  <c r="AC34" i="43" s="1"/>
  <c r="X34" i="43"/>
  <c r="AD33" i="43"/>
  <c r="AE33" i="43" s="1"/>
  <c r="AA33" i="43"/>
  <c r="Z33" i="43"/>
  <c r="Y33" i="43"/>
  <c r="AB33" i="43" s="1"/>
  <c r="AC33" i="43" s="1"/>
  <c r="X33" i="43"/>
  <c r="AD32" i="43"/>
  <c r="AE32" i="43" s="1"/>
  <c r="AA32" i="43"/>
  <c r="Z32" i="43"/>
  <c r="Y32" i="43"/>
  <c r="AB32" i="43" s="1"/>
  <c r="AC32" i="43" s="1"/>
  <c r="X32" i="43"/>
  <c r="AD31" i="43"/>
  <c r="AE31" i="43" s="1"/>
  <c r="AA31" i="43"/>
  <c r="Z31" i="43"/>
  <c r="Y31" i="43"/>
  <c r="AB31" i="43" s="1"/>
  <c r="AC31" i="43" s="1"/>
  <c r="X31" i="43"/>
  <c r="AD30" i="43"/>
  <c r="AE30" i="43" s="1"/>
  <c r="AA30" i="43"/>
  <c r="Z30" i="43"/>
  <c r="Y30" i="43"/>
  <c r="AB30" i="43" s="1"/>
  <c r="AC30" i="43" s="1"/>
  <c r="X30" i="43"/>
  <c r="AD29" i="43"/>
  <c r="AE29" i="43" s="1"/>
  <c r="AA29" i="43"/>
  <c r="Z29" i="43"/>
  <c r="Y29" i="43"/>
  <c r="AB29" i="43" s="1"/>
  <c r="AC29" i="43" s="1"/>
  <c r="X29" i="43"/>
  <c r="AD28" i="43"/>
  <c r="AE28" i="43" s="1"/>
  <c r="AA28" i="43"/>
  <c r="Z28" i="43"/>
  <c r="Y28" i="43"/>
  <c r="AB28" i="43" s="1"/>
  <c r="AC28" i="43" s="1"/>
  <c r="X28" i="43"/>
  <c r="AD27" i="43"/>
  <c r="AE27" i="43" s="1"/>
  <c r="AA27" i="43"/>
  <c r="Z27" i="43"/>
  <c r="Y27" i="43"/>
  <c r="AB27" i="43" s="1"/>
  <c r="AC27" i="43" s="1"/>
  <c r="X27" i="43"/>
  <c r="AD26" i="43"/>
  <c r="AE26" i="43" s="1"/>
  <c r="AA26" i="43"/>
  <c r="Z26" i="43"/>
  <c r="Y26" i="43"/>
  <c r="AB26" i="43" s="1"/>
  <c r="AC26" i="43" s="1"/>
  <c r="X26" i="43"/>
  <c r="AD25" i="43"/>
  <c r="AE25" i="43" s="1"/>
  <c r="AA25" i="43"/>
  <c r="Z25" i="43"/>
  <c r="Y25" i="43"/>
  <c r="AB25" i="43" s="1"/>
  <c r="AC25" i="43" s="1"/>
  <c r="X25" i="43"/>
  <c r="AD24" i="43"/>
  <c r="AE24" i="43" s="1"/>
  <c r="AA24" i="43"/>
  <c r="Z24" i="43"/>
  <c r="Y24" i="43"/>
  <c r="AB24" i="43" s="1"/>
  <c r="AC24" i="43" s="1"/>
  <c r="X24" i="43"/>
  <c r="AD23" i="43"/>
  <c r="AE23" i="43" s="1"/>
  <c r="AA23" i="43"/>
  <c r="Z23" i="43"/>
  <c r="Y23" i="43"/>
  <c r="AB23" i="43" s="1"/>
  <c r="AC23" i="43" s="1"/>
  <c r="X23" i="43"/>
  <c r="AD22" i="43"/>
  <c r="AE22" i="43" s="1"/>
  <c r="AA22" i="43"/>
  <c r="Z22" i="43"/>
  <c r="Y22" i="43"/>
  <c r="AB22" i="43" s="1"/>
  <c r="AC22" i="43" s="1"/>
  <c r="X22" i="43"/>
  <c r="AD21" i="43"/>
  <c r="AE21" i="43" s="1"/>
  <c r="AA21" i="43"/>
  <c r="Z21" i="43"/>
  <c r="Y21" i="43"/>
  <c r="AB21" i="43" s="1"/>
  <c r="AC21" i="43" s="1"/>
  <c r="X21" i="43"/>
  <c r="AD20" i="43"/>
  <c r="AE20" i="43" s="1"/>
  <c r="P20" i="43" s="1"/>
  <c r="Q20" i="43" s="1"/>
  <c r="Y20" i="43" s="1"/>
  <c r="AA20" i="43"/>
  <c r="AD19" i="43"/>
  <c r="AE19" i="43" s="1"/>
  <c r="P19" i="43" s="1"/>
  <c r="Q19" i="43" s="1"/>
  <c r="Y19" i="43" s="1"/>
  <c r="AA19" i="43"/>
  <c r="Z19" i="43"/>
  <c r="AD18" i="43"/>
  <c r="AE18" i="43" s="1"/>
  <c r="AA18" i="43"/>
  <c r="AD17" i="43"/>
  <c r="AE17" i="43" s="1"/>
  <c r="AA17" i="43"/>
  <c r="AD16" i="43"/>
  <c r="AE16" i="43" s="1"/>
  <c r="P16" i="43" s="1"/>
  <c r="Q16" i="43" s="1"/>
  <c r="Y16" i="43" s="1"/>
  <c r="AA16" i="43"/>
  <c r="AD15" i="43"/>
  <c r="AE15" i="43" s="1"/>
  <c r="AA15" i="43"/>
  <c r="AD14" i="43"/>
  <c r="AE14" i="43" s="1"/>
  <c r="AA14" i="43"/>
  <c r="AD13" i="43"/>
  <c r="AE13" i="43" s="1"/>
  <c r="AA13" i="43"/>
  <c r="AD12" i="43"/>
  <c r="AE12" i="43" s="1"/>
  <c r="P12" i="43" s="1"/>
  <c r="Q12" i="43" s="1"/>
  <c r="AA12" i="43"/>
  <c r="AD11" i="43"/>
  <c r="AE11" i="43" s="1"/>
  <c r="P11" i="43" s="1"/>
  <c r="Q11" i="43" s="1"/>
  <c r="AA11" i="43"/>
  <c r="Z11" i="43"/>
  <c r="R18" i="44"/>
  <c r="R13" i="44"/>
  <c r="R28" i="44"/>
  <c r="R19" i="44"/>
  <c r="R16" i="44"/>
  <c r="R33" i="44"/>
  <c r="R21" i="44"/>
  <c r="R29" i="44"/>
  <c r="R24" i="44"/>
  <c r="R17" i="44"/>
  <c r="R26" i="44"/>
  <c r="R23" i="44"/>
  <c r="R31" i="44"/>
  <c r="R25" i="44"/>
  <c r="R20" i="44"/>
  <c r="R12" i="44"/>
  <c r="R14" i="44"/>
  <c r="R22" i="44"/>
  <c r="R35" i="44"/>
  <c r="Z35" i="44" s="1"/>
  <c r="R27" i="44"/>
  <c r="R30" i="44"/>
  <c r="R34" i="44"/>
  <c r="Z34" i="44" s="1"/>
  <c r="R32" i="44"/>
  <c r="R15" i="44"/>
  <c r="AA13" i="44"/>
  <c r="AD13" i="44"/>
  <c r="AE13" i="44" s="1"/>
  <c r="AA14" i="44"/>
  <c r="AD14" i="44"/>
  <c r="AE14" i="44" s="1"/>
  <c r="AA15" i="44"/>
  <c r="AD15" i="44"/>
  <c r="AE15" i="44" s="1"/>
  <c r="AA16" i="44"/>
  <c r="AD16" i="44"/>
  <c r="AE16" i="44" s="1"/>
  <c r="AA17" i="44"/>
  <c r="AD17" i="44"/>
  <c r="AE17" i="44" s="1"/>
  <c r="AA18" i="44"/>
  <c r="AD18" i="44"/>
  <c r="AE18" i="44" s="1"/>
  <c r="AA19" i="44"/>
  <c r="AD19" i="44"/>
  <c r="AE19" i="44" s="1"/>
  <c r="AA20" i="44"/>
  <c r="AD20" i="44"/>
  <c r="AE20" i="44" s="1"/>
  <c r="AA21" i="44"/>
  <c r="AD21" i="44"/>
  <c r="AE21" i="44" s="1"/>
  <c r="AA22" i="44"/>
  <c r="AD22" i="44"/>
  <c r="AE22" i="44" s="1"/>
  <c r="AA23" i="44"/>
  <c r="AD23" i="44"/>
  <c r="AE23" i="44" s="1"/>
  <c r="AA24" i="44"/>
  <c r="AD24" i="44"/>
  <c r="AE24" i="44" s="1"/>
  <c r="AA25" i="44"/>
  <c r="AD25" i="44"/>
  <c r="AE25" i="44" s="1"/>
  <c r="AA26" i="44"/>
  <c r="AD26" i="44"/>
  <c r="AE26" i="44" s="1"/>
  <c r="P26" i="44" s="1"/>
  <c r="Q26" i="44" s="1"/>
  <c r="AA27" i="44"/>
  <c r="AD27" i="44"/>
  <c r="AE27" i="44" s="1"/>
  <c r="AA28" i="44"/>
  <c r="AD28" i="44"/>
  <c r="AE28" i="44" s="1"/>
  <c r="P14" i="44" s="1"/>
  <c r="Q14" i="44" s="1"/>
  <c r="AA29" i="44"/>
  <c r="AD29" i="44"/>
  <c r="AE29" i="44" s="1"/>
  <c r="AA30" i="44"/>
  <c r="AD30" i="44"/>
  <c r="AE30" i="44" s="1"/>
  <c r="AA31" i="44"/>
  <c r="AD31" i="44"/>
  <c r="AE31" i="44" s="1"/>
  <c r="AA32" i="44"/>
  <c r="AD32" i="44"/>
  <c r="AE32" i="44" s="1"/>
  <c r="AA33" i="44"/>
  <c r="AD33" i="44"/>
  <c r="AE33" i="44" s="1"/>
  <c r="AA34" i="44"/>
  <c r="AD34" i="44"/>
  <c r="AE34" i="44" s="1"/>
  <c r="P34" i="44" s="1"/>
  <c r="Q34" i="44" s="1"/>
  <c r="Y34" i="44" s="1"/>
  <c r="AA35" i="44"/>
  <c r="AD35" i="44"/>
  <c r="AE35" i="44" s="1"/>
  <c r="X36" i="44"/>
  <c r="Y36" i="44"/>
  <c r="Z36" i="44"/>
  <c r="AA36" i="44"/>
  <c r="AB36" i="44"/>
  <c r="AC36" i="44" s="1"/>
  <c r="AD36" i="44"/>
  <c r="AE36" i="44" s="1"/>
  <c r="X37" i="44"/>
  <c r="Y37" i="44"/>
  <c r="AB37" i="44" s="1"/>
  <c r="AC37" i="44" s="1"/>
  <c r="Z37" i="44"/>
  <c r="AA37" i="44"/>
  <c r="AD37" i="44"/>
  <c r="AE37" i="44" s="1"/>
  <c r="X38" i="44"/>
  <c r="Y38" i="44"/>
  <c r="Z38" i="44"/>
  <c r="AA38" i="44"/>
  <c r="AB38" i="44"/>
  <c r="AC38" i="44" s="1"/>
  <c r="AD38" i="44"/>
  <c r="AE38" i="44" s="1"/>
  <c r="X39" i="44"/>
  <c r="Y39" i="44"/>
  <c r="AB39" i="44" s="1"/>
  <c r="AC39" i="44" s="1"/>
  <c r="Z39" i="44"/>
  <c r="AA39" i="44"/>
  <c r="AD39" i="44"/>
  <c r="AE39" i="44" s="1"/>
  <c r="X40" i="44"/>
  <c r="Y40" i="44"/>
  <c r="Z40" i="44"/>
  <c r="AA40" i="44"/>
  <c r="AB40" i="44"/>
  <c r="AC40" i="44" s="1"/>
  <c r="AD40" i="44"/>
  <c r="AE40" i="44" s="1"/>
  <c r="X41" i="44"/>
  <c r="Y41" i="44"/>
  <c r="AB41" i="44" s="1"/>
  <c r="AC41" i="44" s="1"/>
  <c r="Z41" i="44"/>
  <c r="AA41" i="44"/>
  <c r="AD41" i="44"/>
  <c r="AE41" i="44" s="1"/>
  <c r="X42" i="44"/>
  <c r="Y42" i="44"/>
  <c r="Z42" i="44"/>
  <c r="AA42" i="44"/>
  <c r="AB42" i="44"/>
  <c r="AC42" i="44" s="1"/>
  <c r="AD42" i="44"/>
  <c r="AE42" i="44" s="1"/>
  <c r="X43" i="44"/>
  <c r="Y43" i="44"/>
  <c r="AB43" i="44" s="1"/>
  <c r="AC43" i="44" s="1"/>
  <c r="Z43" i="44"/>
  <c r="AA43" i="44"/>
  <c r="AD43" i="44"/>
  <c r="AE43" i="44" s="1"/>
  <c r="X44" i="44"/>
  <c r="Y44" i="44"/>
  <c r="Z44" i="44"/>
  <c r="AA44" i="44"/>
  <c r="AB44" i="44"/>
  <c r="AC44" i="44" s="1"/>
  <c r="AD44" i="44"/>
  <c r="AE44" i="44" s="1"/>
  <c r="X45" i="44"/>
  <c r="Y45" i="44"/>
  <c r="AB45" i="44" s="1"/>
  <c r="AC45" i="44" s="1"/>
  <c r="Z45" i="44"/>
  <c r="AA45" i="44"/>
  <c r="AD45" i="44"/>
  <c r="AE45" i="44" s="1"/>
  <c r="X46" i="44"/>
  <c r="Y46" i="44"/>
  <c r="Z46" i="44"/>
  <c r="AA46" i="44"/>
  <c r="AB46" i="44"/>
  <c r="AC46" i="44" s="1"/>
  <c r="AD46" i="44"/>
  <c r="AE46" i="44" s="1"/>
  <c r="X47" i="44"/>
  <c r="Y47" i="44"/>
  <c r="AB47" i="44" s="1"/>
  <c r="AC47" i="44" s="1"/>
  <c r="Z47" i="44"/>
  <c r="AA47" i="44"/>
  <c r="AD47" i="44"/>
  <c r="AE47" i="44" s="1"/>
  <c r="X48" i="44"/>
  <c r="Y48" i="44"/>
  <c r="Z48" i="44"/>
  <c r="AA48" i="44"/>
  <c r="AB48" i="44"/>
  <c r="AC48" i="44" s="1"/>
  <c r="AD48" i="44"/>
  <c r="AE48" i="44" s="1"/>
  <c r="X49" i="44"/>
  <c r="Y49" i="44"/>
  <c r="AB49" i="44" s="1"/>
  <c r="AC49" i="44" s="1"/>
  <c r="Z49" i="44"/>
  <c r="AA49" i="44"/>
  <c r="AD49" i="44"/>
  <c r="AE49" i="44" s="1"/>
  <c r="AD12" i="44"/>
  <c r="AE12" i="44" s="1"/>
  <c r="P15" i="44" s="1"/>
  <c r="Q15" i="44" s="1"/>
  <c r="AA12" i="44"/>
  <c r="P24" i="44" l="1"/>
  <c r="Q24" i="44" s="1"/>
  <c r="Z23" i="44"/>
  <c r="P18" i="43"/>
  <c r="Q18" i="43" s="1"/>
  <c r="P17" i="43"/>
  <c r="Q17" i="43" s="1"/>
  <c r="Z19" i="44"/>
  <c r="P35" i="44"/>
  <c r="Q35" i="44" s="1"/>
  <c r="P28" i="44"/>
  <c r="Q28" i="44" s="1"/>
  <c r="Z13" i="44"/>
  <c r="AB13" i="44" s="1"/>
  <c r="P20" i="44"/>
  <c r="Q20" i="44" s="1"/>
  <c r="Z26" i="44"/>
  <c r="Z33" i="44"/>
  <c r="Z30" i="44"/>
  <c r="Z14" i="44"/>
  <c r="P13" i="44"/>
  <c r="Q13" i="44" s="1"/>
  <c r="P30" i="44"/>
  <c r="Q30" i="44" s="1"/>
  <c r="P12" i="44"/>
  <c r="Q12" i="44" s="1"/>
  <c r="Z24" i="44"/>
  <c r="Z21" i="44"/>
  <c r="P17" i="44"/>
  <c r="Q17" i="44" s="1"/>
  <c r="P14" i="43"/>
  <c r="Q14" i="43" s="1"/>
  <c r="P13" i="43"/>
  <c r="Q13" i="43" s="1"/>
  <c r="Y12" i="43" s="1"/>
  <c r="P15" i="43"/>
  <c r="Q15" i="43" s="1"/>
  <c r="Z20" i="43"/>
  <c r="AB20" i="43" s="1"/>
  <c r="Z16" i="43"/>
  <c r="AB16" i="43" s="1"/>
  <c r="Z15" i="43"/>
  <c r="P22" i="44"/>
  <c r="Q22" i="44" s="1"/>
  <c r="Y29" i="44" s="1"/>
  <c r="P23" i="44"/>
  <c r="Q23" i="44" s="1"/>
  <c r="Y23" i="44" s="1"/>
  <c r="AB23" i="44" s="1"/>
  <c r="P33" i="44"/>
  <c r="Q33" i="44" s="1"/>
  <c r="P29" i="44"/>
  <c r="Q29" i="44" s="1"/>
  <c r="P21" i="44"/>
  <c r="Q21" i="44" s="1"/>
  <c r="P16" i="44"/>
  <c r="Q16" i="44" s="1"/>
  <c r="Y15" i="44" s="1"/>
  <c r="Z12" i="44"/>
  <c r="Z29" i="44"/>
  <c r="Z22" i="44"/>
  <c r="P25" i="44"/>
  <c r="Q25" i="44" s="1"/>
  <c r="Y24" i="44" s="1"/>
  <c r="AB24" i="44" s="1"/>
  <c r="P32" i="44"/>
  <c r="Q32" i="44" s="1"/>
  <c r="Z27" i="44"/>
  <c r="P27" i="44"/>
  <c r="Q27" i="44" s="1"/>
  <c r="P31" i="44"/>
  <c r="Q31" i="44" s="1"/>
  <c r="P19" i="44"/>
  <c r="Q19" i="44" s="1"/>
  <c r="P18" i="44"/>
  <c r="Q18" i="44" s="1"/>
  <c r="Y13" i="44" s="1"/>
  <c r="Z25" i="44"/>
  <c r="Z15" i="44"/>
  <c r="Z32" i="44"/>
  <c r="Z28" i="44"/>
  <c r="Z20" i="44"/>
  <c r="Z16" i="44"/>
  <c r="Z14" i="43"/>
  <c r="Z31" i="44"/>
  <c r="Z18" i="44"/>
  <c r="Z17" i="44"/>
  <c r="Y14" i="43"/>
  <c r="Z13" i="43"/>
  <c r="AB19" i="43"/>
  <c r="Z12" i="43"/>
  <c r="Y11" i="43"/>
  <c r="AB11" i="43" s="1"/>
  <c r="AB34" i="44"/>
  <c r="Y18" i="43" l="1"/>
  <c r="AB18" i="43" s="1"/>
  <c r="Y17" i="43"/>
  <c r="AB17" i="43" s="1"/>
  <c r="Y16" i="44"/>
  <c r="Y21" i="44"/>
  <c r="Y32" i="44"/>
  <c r="Y33" i="44"/>
  <c r="AB33" i="44" s="1"/>
  <c r="AB15" i="44"/>
  <c r="Y35" i="44"/>
  <c r="AB35" i="44" s="1"/>
  <c r="Y18" i="44"/>
  <c r="AB18" i="44" s="1"/>
  <c r="Y22" i="44"/>
  <c r="AB22" i="44" s="1"/>
  <c r="AB16" i="44"/>
  <c r="Y14" i="44"/>
  <c r="AB14" i="44" s="1"/>
  <c r="AB32" i="44"/>
  <c r="Y25" i="44"/>
  <c r="AB25" i="44" s="1"/>
  <c r="Y17" i="44"/>
  <c r="AB17" i="44" s="1"/>
  <c r="AB21" i="44"/>
  <c r="Y20" i="44"/>
  <c r="AB20" i="44" s="1"/>
  <c r="Y15" i="43"/>
  <c r="AB15" i="43" s="1"/>
  <c r="Y13" i="43"/>
  <c r="AB13" i="43" s="1"/>
  <c r="AB14" i="43"/>
  <c r="Y27" i="44"/>
  <c r="AB27" i="44" s="1"/>
  <c r="AB29" i="44"/>
  <c r="Y28" i="44"/>
  <c r="AB28" i="44" s="1"/>
  <c r="Y12" i="44"/>
  <c r="AB12" i="44" s="1"/>
  <c r="Y26" i="44"/>
  <c r="AB26" i="44" s="1"/>
  <c r="Y19" i="44"/>
  <c r="AB19" i="44" s="1"/>
  <c r="Y31" i="44"/>
  <c r="AB31" i="44" s="1"/>
  <c r="Y30" i="44"/>
  <c r="AB30" i="44" s="1"/>
  <c r="AB12" i="43"/>
  <c r="AC25" i="44" l="1"/>
  <c r="AC23" i="44"/>
  <c r="S23" i="44" s="1"/>
  <c r="AC15" i="44"/>
  <c r="S15" i="44" s="1"/>
  <c r="AC31" i="44"/>
  <c r="S31" i="44" s="1"/>
  <c r="AC18" i="44"/>
  <c r="S18" i="44" s="1"/>
  <c r="AC20" i="44"/>
  <c r="S20" i="44" s="1"/>
  <c r="AC22" i="44"/>
  <c r="S22" i="44" s="1"/>
  <c r="X22" i="44" s="1"/>
  <c r="AC35" i="44"/>
  <c r="S35" i="44" s="1"/>
  <c r="X35" i="44" s="1"/>
  <c r="AC30" i="44"/>
  <c r="S30" i="44" s="1"/>
  <c r="X30" i="44" s="1"/>
  <c r="AC19" i="44"/>
  <c r="S19" i="44" s="1"/>
  <c r="AC12" i="44"/>
  <c r="S12" i="44" s="1"/>
  <c r="X12" i="44" s="1"/>
  <c r="AC27" i="44"/>
  <c r="S27" i="44" s="1"/>
  <c r="X27" i="44" s="1"/>
  <c r="AC34" i="44"/>
  <c r="S34" i="44" s="1"/>
  <c r="X34" i="44" s="1"/>
  <c r="AC29" i="44"/>
  <c r="S29" i="44" s="1"/>
  <c r="AC17" i="44"/>
  <c r="S17" i="44" s="1"/>
  <c r="AC21" i="44"/>
  <c r="S21" i="44" s="1"/>
  <c r="X21" i="44" s="1"/>
  <c r="AC13" i="44"/>
  <c r="S13" i="44" s="1"/>
  <c r="X13" i="44" s="1"/>
  <c r="AC16" i="44"/>
  <c r="AC32" i="44"/>
  <c r="AC33" i="44"/>
  <c r="S33" i="44" s="1"/>
  <c r="X33" i="44" s="1"/>
  <c r="AC28" i="44"/>
  <c r="S28" i="44" s="1"/>
  <c r="AC26" i="44"/>
  <c r="S26" i="44" s="1"/>
  <c r="AC24" i="44"/>
  <c r="S24" i="44" s="1"/>
  <c r="X24" i="44" s="1"/>
  <c r="AC14" i="44"/>
  <c r="S14" i="44" s="1"/>
  <c r="X14" i="44" s="1"/>
  <c r="S25" i="44"/>
  <c r="AC11" i="43"/>
  <c r="AC12" i="43"/>
  <c r="AC15" i="43"/>
  <c r="AC14" i="43"/>
  <c r="AC18" i="43"/>
  <c r="AC13" i="43"/>
  <c r="AC17" i="43"/>
  <c r="AC19" i="43"/>
  <c r="AC16" i="43"/>
  <c r="AC20" i="43"/>
  <c r="Q22" i="42"/>
  <c r="P22" i="42"/>
  <c r="Q21" i="42"/>
  <c r="P21" i="42"/>
  <c r="Q18" i="42"/>
  <c r="P18" i="42"/>
  <c r="Q20" i="42"/>
  <c r="P20" i="42"/>
  <c r="Q17" i="42"/>
  <c r="P17" i="42"/>
  <c r="Q13" i="42"/>
  <c r="P13" i="42"/>
  <c r="Q19" i="42"/>
  <c r="P19" i="42"/>
  <c r="Q15" i="42"/>
  <c r="P15" i="42"/>
  <c r="Q14" i="42"/>
  <c r="P14" i="42"/>
  <c r="Q16" i="42"/>
  <c r="P16" i="42"/>
  <c r="Q12" i="42"/>
  <c r="P12" i="42"/>
  <c r="S17" i="43" l="1"/>
  <c r="S13" i="43"/>
  <c r="X13" i="43" s="1"/>
  <c r="S19" i="43"/>
  <c r="X19" i="43" s="1"/>
  <c r="S32" i="44"/>
  <c r="X32" i="44" s="1"/>
  <c r="S16" i="44"/>
  <c r="X16" i="44" s="1"/>
  <c r="X23" i="44"/>
  <c r="X18" i="44"/>
  <c r="X29" i="44"/>
  <c r="X15" i="44"/>
  <c r="X20" i="44"/>
  <c r="X19" i="44"/>
  <c r="X26" i="44"/>
  <c r="S20" i="43"/>
  <c r="X20" i="43" s="1"/>
  <c r="S18" i="43"/>
  <c r="S11" i="43"/>
  <c r="S16" i="43"/>
  <c r="X16" i="43" s="1"/>
  <c r="X25" i="44"/>
  <c r="X17" i="44"/>
  <c r="X28" i="44"/>
  <c r="X31" i="44"/>
  <c r="X17" i="43"/>
  <c r="S14" i="43"/>
  <c r="S15" i="43"/>
  <c r="S12" i="43"/>
  <c r="V19" i="35"/>
  <c r="U19" i="35"/>
  <c r="V18" i="35"/>
  <c r="U18" i="35"/>
  <c r="V32" i="34"/>
  <c r="U32" i="34"/>
  <c r="V31" i="33"/>
  <c r="U31" i="33"/>
  <c r="V30" i="33"/>
  <c r="U30" i="33"/>
  <c r="V29" i="33"/>
  <c r="U29" i="33"/>
  <c r="V28" i="33"/>
  <c r="U28" i="33"/>
  <c r="V27" i="33"/>
  <c r="U27" i="33"/>
  <c r="V26" i="33"/>
  <c r="U26" i="33"/>
  <c r="V25" i="33"/>
  <c r="U25" i="33"/>
  <c r="V24" i="33"/>
  <c r="U24" i="33"/>
  <c r="V23" i="33"/>
  <c r="U23" i="33"/>
  <c r="V22" i="33"/>
  <c r="U22" i="33"/>
  <c r="V21" i="33"/>
  <c r="U21" i="33"/>
  <c r="V20" i="33"/>
  <c r="U20" i="33"/>
  <c r="V19" i="33"/>
  <c r="U19" i="33"/>
  <c r="V18" i="33"/>
  <c r="U18" i="33"/>
  <c r="X18" i="43" l="1"/>
  <c r="X11" i="43"/>
  <c r="X12" i="43"/>
  <c r="X15" i="43"/>
  <c r="X14" i="43"/>
  <c r="T49" i="4"/>
  <c r="T41" i="4"/>
  <c r="T42" i="4"/>
  <c r="T34" i="4"/>
  <c r="S34" i="39" l="1"/>
  <c r="Q34" i="39"/>
  <c r="O34" i="39"/>
  <c r="M34" i="39"/>
  <c r="K34" i="39"/>
  <c r="I34" i="39"/>
  <c r="G34" i="39"/>
  <c r="E34" i="39"/>
  <c r="V33" i="39"/>
  <c r="U33" i="39"/>
  <c r="T33" i="39"/>
  <c r="V32" i="39"/>
  <c r="U32" i="39"/>
  <c r="T32" i="39"/>
  <c r="V31" i="39"/>
  <c r="U31" i="39"/>
  <c r="T31" i="39"/>
  <c r="U34" i="39" l="1"/>
  <c r="Y21" i="31"/>
  <c r="X21" i="31"/>
  <c r="Y18" i="32"/>
  <c r="Y16" i="32"/>
  <c r="Y11" i="32"/>
  <c r="Y10" i="32"/>
  <c r="Y15" i="32"/>
  <c r="Y14" i="32"/>
  <c r="Y13" i="32"/>
  <c r="Y17" i="32"/>
  <c r="Y19" i="32"/>
  <c r="X16" i="32"/>
  <c r="X11" i="32"/>
  <c r="X10" i="32"/>
  <c r="X15" i="32"/>
  <c r="X14" i="32"/>
  <c r="X13" i="32"/>
  <c r="X17" i="32"/>
  <c r="X19" i="32"/>
  <c r="X18" i="32"/>
  <c r="Y12" i="32"/>
  <c r="X12" i="32"/>
  <c r="D46" i="31"/>
  <c r="X46" i="31" s="1"/>
  <c r="S29" i="10" l="1"/>
  <c r="T29" i="10"/>
  <c r="S35" i="10"/>
  <c r="T35" i="10"/>
  <c r="S38" i="10"/>
  <c r="T38" i="10"/>
  <c r="T33" i="10"/>
  <c r="T20" i="11"/>
  <c r="S20" i="11"/>
  <c r="T17" i="11" l="1"/>
  <c r="S17" i="11"/>
  <c r="Z35" i="8"/>
  <c r="Z34" i="8"/>
  <c r="T30" i="12" l="1"/>
  <c r="U48" i="8" l="1"/>
  <c r="T48" i="8"/>
  <c r="U29" i="8"/>
  <c r="T29" i="8"/>
  <c r="T39" i="12"/>
  <c r="U22" i="12"/>
  <c r="T22" i="12"/>
  <c r="U18" i="12"/>
  <c r="T18" i="12"/>
  <c r="U31" i="12" l="1"/>
  <c r="T31" i="12"/>
  <c r="Y22" i="13"/>
  <c r="T19" i="13"/>
  <c r="S19" i="13"/>
  <c r="S13" i="13"/>
  <c r="Z23" i="4"/>
  <c r="S20" i="38" l="1"/>
  <c r="T20" i="38"/>
  <c r="Y13" i="38"/>
  <c r="S14" i="38"/>
  <c r="W14" i="38" s="1"/>
  <c r="T14" i="38"/>
  <c r="X14" i="38" s="1"/>
  <c r="Y14" i="38"/>
  <c r="S15" i="38"/>
  <c r="T15" i="38"/>
  <c r="Y15" i="38"/>
  <c r="S13" i="38"/>
  <c r="T13" i="38"/>
  <c r="Y16" i="38"/>
  <c r="S18" i="38"/>
  <c r="T18" i="38"/>
  <c r="Y17" i="38"/>
  <c r="S16" i="38"/>
  <c r="T16" i="38"/>
  <c r="Y18" i="38"/>
  <c r="S19" i="38"/>
  <c r="T19" i="38"/>
  <c r="X19" i="38" s="1"/>
  <c r="Y19" i="38"/>
  <c r="S17" i="38"/>
  <c r="T17" i="38"/>
  <c r="Y20" i="38"/>
  <c r="W21" i="38"/>
  <c r="Z21" i="38" s="1"/>
  <c r="AA21" i="38" s="1"/>
  <c r="X21" i="38"/>
  <c r="Y21" i="38"/>
  <c r="W22" i="38"/>
  <c r="Z22" i="38" s="1"/>
  <c r="AA22" i="38" s="1"/>
  <c r="X22" i="38"/>
  <c r="Y22" i="38"/>
  <c r="W23" i="38"/>
  <c r="Z23" i="38" s="1"/>
  <c r="AA23" i="38" s="1"/>
  <c r="X23" i="38"/>
  <c r="Y23" i="38"/>
  <c r="W24" i="38"/>
  <c r="Z24" i="38" s="1"/>
  <c r="AA24" i="38" s="1"/>
  <c r="X24" i="38"/>
  <c r="Y24" i="38"/>
  <c r="W25" i="38"/>
  <c r="Z25" i="38" s="1"/>
  <c r="AA25" i="38" s="1"/>
  <c r="X25" i="38"/>
  <c r="Y25" i="38"/>
  <c r="W26" i="38"/>
  <c r="Z26" i="38" s="1"/>
  <c r="AA26" i="38" s="1"/>
  <c r="X26" i="38"/>
  <c r="Y26" i="38"/>
  <c r="Z89" i="37"/>
  <c r="Y89" i="37"/>
  <c r="X89" i="37"/>
  <c r="AA89" i="37" s="1"/>
  <c r="AB89" i="37" s="1"/>
  <c r="W89" i="37" s="1"/>
  <c r="Z88" i="37"/>
  <c r="Y88" i="37"/>
  <c r="X88" i="37"/>
  <c r="AA88" i="37" s="1"/>
  <c r="AB88" i="37" s="1"/>
  <c r="W88" i="37" s="1"/>
  <c r="Z87" i="37"/>
  <c r="Y87" i="37"/>
  <c r="X87" i="37"/>
  <c r="AA87" i="37" s="1"/>
  <c r="AB87" i="37" s="1"/>
  <c r="W87" i="37" s="1"/>
  <c r="Z86" i="37"/>
  <c r="Y86" i="37"/>
  <c r="X86" i="37"/>
  <c r="AA86" i="37" s="1"/>
  <c r="AB86" i="37" s="1"/>
  <c r="W86" i="37" s="1"/>
  <c r="Z85" i="37"/>
  <c r="Y85" i="37"/>
  <c r="X85" i="37"/>
  <c r="AA85" i="37" s="1"/>
  <c r="AB85" i="37" s="1"/>
  <c r="W85" i="37" s="1"/>
  <c r="Z84" i="37"/>
  <c r="Y84" i="37"/>
  <c r="X84" i="37"/>
  <c r="AA84" i="37" s="1"/>
  <c r="AB84" i="37" s="1"/>
  <c r="W84" i="37" s="1"/>
  <c r="Z83" i="37"/>
  <c r="Y83" i="37"/>
  <c r="X83" i="37"/>
  <c r="AA83" i="37" s="1"/>
  <c r="AB83" i="37" s="1"/>
  <c r="W83" i="37" s="1"/>
  <c r="Z82" i="37"/>
  <c r="Y82" i="37"/>
  <c r="X82" i="37"/>
  <c r="AA82" i="37" s="1"/>
  <c r="AB82" i="37" s="1"/>
  <c r="W82" i="37" s="1"/>
  <c r="Z81" i="37"/>
  <c r="Y81" i="37"/>
  <c r="X81" i="37"/>
  <c r="AA81" i="37" s="1"/>
  <c r="AB81" i="37" s="1"/>
  <c r="W81" i="37" s="1"/>
  <c r="Z80" i="37"/>
  <c r="Y80" i="37"/>
  <c r="X80" i="37"/>
  <c r="AA80" i="37" s="1"/>
  <c r="AB80" i="37" s="1"/>
  <c r="W80" i="37" s="1"/>
  <c r="Z79" i="37"/>
  <c r="Y79" i="37"/>
  <c r="X79" i="37"/>
  <c r="AA79" i="37" s="1"/>
  <c r="AB79" i="37" s="1"/>
  <c r="W79" i="37" s="1"/>
  <c r="Z78" i="37"/>
  <c r="Y78" i="37"/>
  <c r="X78" i="37"/>
  <c r="AA78" i="37" s="1"/>
  <c r="AB78" i="37" s="1"/>
  <c r="W78" i="37" s="1"/>
  <c r="Z77" i="37"/>
  <c r="Y77" i="37"/>
  <c r="X77" i="37"/>
  <c r="AA77" i="37" s="1"/>
  <c r="AB77" i="37" s="1"/>
  <c r="W77" i="37" s="1"/>
  <c r="Z76" i="37"/>
  <c r="Y76" i="37"/>
  <c r="X76" i="37"/>
  <c r="AA76" i="37" s="1"/>
  <c r="AB76" i="37" s="1"/>
  <c r="W76" i="37" s="1"/>
  <c r="Z75" i="37"/>
  <c r="Y75" i="37"/>
  <c r="X75" i="37"/>
  <c r="AA75" i="37" s="1"/>
  <c r="AB75" i="37" s="1"/>
  <c r="W75" i="37" s="1"/>
  <c r="Z74" i="37"/>
  <c r="Y74" i="37"/>
  <c r="X74" i="37"/>
  <c r="AA74" i="37" s="1"/>
  <c r="AB74" i="37" s="1"/>
  <c r="W74" i="37" s="1"/>
  <c r="Z73" i="37"/>
  <c r="Y73" i="37"/>
  <c r="X73" i="37"/>
  <c r="AA73" i="37" s="1"/>
  <c r="AB73" i="37" s="1"/>
  <c r="W73" i="37" s="1"/>
  <c r="Z72" i="37"/>
  <c r="Y72" i="37"/>
  <c r="X72" i="37"/>
  <c r="AA72" i="37" s="1"/>
  <c r="AB72" i="37" s="1"/>
  <c r="W72" i="37" s="1"/>
  <c r="Z71" i="37"/>
  <c r="Y71" i="37"/>
  <c r="X71" i="37"/>
  <c r="AA71" i="37" s="1"/>
  <c r="AB71" i="37" s="1"/>
  <c r="W71" i="37" s="1"/>
  <c r="Z70" i="37"/>
  <c r="Y70" i="37"/>
  <c r="X70" i="37"/>
  <c r="AA70" i="37" s="1"/>
  <c r="AB70" i="37" s="1"/>
  <c r="W70" i="37" s="1"/>
  <c r="Z69" i="37"/>
  <c r="Y69" i="37"/>
  <c r="X69" i="37"/>
  <c r="AA69" i="37" s="1"/>
  <c r="AB69" i="37" s="1"/>
  <c r="W69" i="37" s="1"/>
  <c r="Z68" i="37"/>
  <c r="Y68" i="37"/>
  <c r="X68" i="37"/>
  <c r="AA68" i="37" s="1"/>
  <c r="AB68" i="37" s="1"/>
  <c r="W68" i="37" s="1"/>
  <c r="Z67" i="37"/>
  <c r="Y67" i="37"/>
  <c r="X67" i="37"/>
  <c r="AA67" i="37" s="1"/>
  <c r="AB67" i="37" s="1"/>
  <c r="W67" i="37" s="1"/>
  <c r="Z66" i="37"/>
  <c r="Y66" i="37"/>
  <c r="X66" i="37"/>
  <c r="AA66" i="37" s="1"/>
  <c r="AB66" i="37" s="1"/>
  <c r="W66" i="37" s="1"/>
  <c r="Z65" i="37"/>
  <c r="Y65" i="37"/>
  <c r="X65" i="37"/>
  <c r="AA65" i="37" s="1"/>
  <c r="AB65" i="37" s="1"/>
  <c r="W65" i="37" s="1"/>
  <c r="Z64" i="37"/>
  <c r="Y64" i="37"/>
  <c r="X64" i="37"/>
  <c r="AA64" i="37" s="1"/>
  <c r="AB64" i="37" s="1"/>
  <c r="W64" i="37" s="1"/>
  <c r="Z63" i="37"/>
  <c r="Y63" i="37"/>
  <c r="X63" i="37"/>
  <c r="AA63" i="37" s="1"/>
  <c r="AB63" i="37" s="1"/>
  <c r="W63" i="37" s="1"/>
  <c r="Z62" i="37"/>
  <c r="Y62" i="37"/>
  <c r="X62" i="37"/>
  <c r="AA62" i="37" s="1"/>
  <c r="AB62" i="37" s="1"/>
  <c r="W62" i="37" s="1"/>
  <c r="Z61" i="37"/>
  <c r="Y61" i="37"/>
  <c r="X61" i="37"/>
  <c r="AA61" i="37" s="1"/>
  <c r="AB61" i="37" s="1"/>
  <c r="W61" i="37" s="1"/>
  <c r="Z60" i="37"/>
  <c r="Y60" i="37"/>
  <c r="X60" i="37"/>
  <c r="AA60" i="37" s="1"/>
  <c r="AB60" i="37" s="1"/>
  <c r="W60" i="37" s="1"/>
  <c r="Z59" i="37"/>
  <c r="Y59" i="37"/>
  <c r="X59" i="37"/>
  <c r="AA59" i="37" s="1"/>
  <c r="AB59" i="37" s="1"/>
  <c r="W59" i="37" s="1"/>
  <c r="Z58" i="37"/>
  <c r="Y58" i="37"/>
  <c r="X58" i="37"/>
  <c r="AA58" i="37" s="1"/>
  <c r="AB58" i="37" s="1"/>
  <c r="W58" i="37" s="1"/>
  <c r="Z57" i="37"/>
  <c r="Y57" i="37"/>
  <c r="X57" i="37"/>
  <c r="AA57" i="37" s="1"/>
  <c r="AB57" i="37" s="1"/>
  <c r="W57" i="37" s="1"/>
  <c r="Z56" i="37"/>
  <c r="Y56" i="37"/>
  <c r="X56" i="37"/>
  <c r="AA56" i="37" s="1"/>
  <c r="AB56" i="37" s="1"/>
  <c r="W56" i="37" s="1"/>
  <c r="Z55" i="37"/>
  <c r="Y55" i="37"/>
  <c r="X55" i="37"/>
  <c r="AA55" i="37" s="1"/>
  <c r="AB55" i="37" s="1"/>
  <c r="W55" i="37" s="1"/>
  <c r="Z54" i="37"/>
  <c r="Y54" i="37"/>
  <c r="X54" i="37"/>
  <c r="AA54" i="37" s="1"/>
  <c r="AB54" i="37" s="1"/>
  <c r="W54" i="37" s="1"/>
  <c r="Z53" i="37"/>
  <c r="Y53" i="37"/>
  <c r="X53" i="37"/>
  <c r="AA53" i="37" s="1"/>
  <c r="AB53" i="37" s="1"/>
  <c r="W53" i="37" s="1"/>
  <c r="Z52" i="37"/>
  <c r="Y52" i="37"/>
  <c r="X52" i="37"/>
  <c r="AA52" i="37" s="1"/>
  <c r="AB52" i="37" s="1"/>
  <c r="W52" i="37" s="1"/>
  <c r="Z51" i="37"/>
  <c r="Y51" i="37"/>
  <c r="X51" i="37"/>
  <c r="AA51" i="37" s="1"/>
  <c r="AB51" i="37" s="1"/>
  <c r="W51" i="37" s="1"/>
  <c r="Z50" i="37"/>
  <c r="Y50" i="37"/>
  <c r="X50" i="37"/>
  <c r="AA50" i="37" s="1"/>
  <c r="AB50" i="37" s="1"/>
  <c r="W50" i="37" s="1"/>
  <c r="Z49" i="37"/>
  <c r="Y49" i="37"/>
  <c r="X49" i="37"/>
  <c r="AA49" i="37" s="1"/>
  <c r="AB49" i="37" s="1"/>
  <c r="W49" i="37" s="1"/>
  <c r="Z48" i="37"/>
  <c r="Y48" i="37"/>
  <c r="X48" i="37"/>
  <c r="AA48" i="37" s="1"/>
  <c r="AB48" i="37" s="1"/>
  <c r="W48" i="37" s="1"/>
  <c r="Z47" i="37"/>
  <c r="Y47" i="37"/>
  <c r="X47" i="37"/>
  <c r="AA47" i="37" s="1"/>
  <c r="AB47" i="37" s="1"/>
  <c r="W47" i="37" s="1"/>
  <c r="Z46" i="37"/>
  <c r="Y46" i="37"/>
  <c r="X46" i="37"/>
  <c r="AA46" i="37" s="1"/>
  <c r="AB46" i="37" s="1"/>
  <c r="W46" i="37" s="1"/>
  <c r="Z45" i="37"/>
  <c r="Y45" i="37"/>
  <c r="X45" i="37"/>
  <c r="AA45" i="37" s="1"/>
  <c r="AB45" i="37" s="1"/>
  <c r="W45" i="37" s="1"/>
  <c r="Z44" i="37"/>
  <c r="Y44" i="37"/>
  <c r="X44" i="37"/>
  <c r="AA44" i="37" s="1"/>
  <c r="AB44" i="37" s="1"/>
  <c r="W44" i="37" s="1"/>
  <c r="Z43" i="37"/>
  <c r="Y43" i="37"/>
  <c r="X43" i="37"/>
  <c r="AA43" i="37" s="1"/>
  <c r="AB43" i="37" s="1"/>
  <c r="W43" i="37" s="1"/>
  <c r="Z42" i="37"/>
  <c r="Y42" i="37"/>
  <c r="X42" i="37"/>
  <c r="AA42" i="37" s="1"/>
  <c r="AB42" i="37" s="1"/>
  <c r="W42" i="37" s="1"/>
  <c r="Z41" i="37"/>
  <c r="Y41" i="37"/>
  <c r="X41" i="37"/>
  <c r="AA41" i="37" s="1"/>
  <c r="AB41" i="37" s="1"/>
  <c r="W41" i="37" s="1"/>
  <c r="Z40" i="37"/>
  <c r="U40" i="37"/>
  <c r="Y40" i="37" s="1"/>
  <c r="T40" i="37"/>
  <c r="X40" i="37" s="1"/>
  <c r="AA40" i="37" s="1"/>
  <c r="AB40" i="37" s="1"/>
  <c r="V40" i="37" s="1"/>
  <c r="W40" i="37" s="1"/>
  <c r="Z39" i="37"/>
  <c r="U39" i="37"/>
  <c r="Y39" i="37" s="1"/>
  <c r="T39" i="37"/>
  <c r="X39" i="37" s="1"/>
  <c r="AA39" i="37" s="1"/>
  <c r="AB39" i="37" s="1"/>
  <c r="V39" i="37" s="1"/>
  <c r="W39" i="37" s="1"/>
  <c r="Z38" i="37"/>
  <c r="U38" i="37"/>
  <c r="Y38" i="37" s="1"/>
  <c r="T38" i="37"/>
  <c r="X38" i="37" s="1"/>
  <c r="AA38" i="37" s="1"/>
  <c r="AB38" i="37" s="1"/>
  <c r="V38" i="37" s="1"/>
  <c r="W38" i="37" s="1"/>
  <c r="Z37" i="37"/>
  <c r="U37" i="37"/>
  <c r="Y37" i="37" s="1"/>
  <c r="T37" i="37"/>
  <c r="X37" i="37" s="1"/>
  <c r="AA37" i="37" s="1"/>
  <c r="AB37" i="37" s="1"/>
  <c r="V37" i="37" s="1"/>
  <c r="W37" i="37" s="1"/>
  <c r="Z36" i="37"/>
  <c r="U36" i="37"/>
  <c r="Y36" i="37" s="1"/>
  <c r="T36" i="37"/>
  <c r="X36" i="37" s="1"/>
  <c r="AA36" i="37" s="1"/>
  <c r="AB36" i="37" s="1"/>
  <c r="V36" i="37" s="1"/>
  <c r="W36" i="37" s="1"/>
  <c r="Z35" i="37"/>
  <c r="T33" i="37"/>
  <c r="Z34" i="37"/>
  <c r="T23" i="37"/>
  <c r="Z33" i="37"/>
  <c r="T31" i="37"/>
  <c r="Z32" i="37"/>
  <c r="U13" i="37"/>
  <c r="T13" i="37"/>
  <c r="Z31" i="37"/>
  <c r="T21" i="37"/>
  <c r="Z30" i="37"/>
  <c r="T32" i="37"/>
  <c r="Z29" i="37"/>
  <c r="Z28" i="37"/>
  <c r="T34" i="37"/>
  <c r="Z27" i="37"/>
  <c r="U11" i="37"/>
  <c r="T11" i="37"/>
  <c r="Z26" i="37"/>
  <c r="T35" i="37"/>
  <c r="U14" i="37"/>
  <c r="T14" i="37"/>
  <c r="Z25" i="37"/>
  <c r="U15" i="37"/>
  <c r="T15" i="37"/>
  <c r="Z24" i="37"/>
  <c r="Z23" i="37"/>
  <c r="U12" i="37"/>
  <c r="T12" i="37"/>
  <c r="Z22" i="37"/>
  <c r="U17" i="37"/>
  <c r="T17" i="37"/>
  <c r="T30" i="37"/>
  <c r="Z21" i="37"/>
  <c r="U22" i="37"/>
  <c r="T22" i="37"/>
  <c r="Z20" i="37"/>
  <c r="T28" i="37"/>
  <c r="Z19" i="37"/>
  <c r="U18" i="37"/>
  <c r="T18" i="37"/>
  <c r="T29" i="37"/>
  <c r="Z18" i="37"/>
  <c r="T20" i="37"/>
  <c r="U10" i="37"/>
  <c r="T10" i="37"/>
  <c r="Z17" i="37"/>
  <c r="Z16" i="37"/>
  <c r="U25" i="37"/>
  <c r="T25" i="37"/>
  <c r="Z15" i="37"/>
  <c r="U16" i="37"/>
  <c r="T16" i="37"/>
  <c r="Z14" i="37"/>
  <c r="Z13" i="37"/>
  <c r="T26" i="37"/>
  <c r="Z12" i="37"/>
  <c r="U19" i="37"/>
  <c r="T19" i="37"/>
  <c r="Z11" i="37"/>
  <c r="T24" i="37"/>
  <c r="Z10" i="37"/>
  <c r="T27" i="37"/>
  <c r="W19" i="38" l="1"/>
  <c r="X35" i="37"/>
  <c r="Y33" i="37"/>
  <c r="Y35" i="37"/>
  <c r="X34" i="37"/>
  <c r="X33" i="37"/>
  <c r="Y34" i="37"/>
  <c r="Y29" i="37"/>
  <c r="X32" i="37"/>
  <c r="X20" i="38"/>
  <c r="W20" i="38"/>
  <c r="Z20" i="38" s="1"/>
  <c r="X31" i="37"/>
  <c r="Y32" i="37"/>
  <c r="X30" i="37"/>
  <c r="Y31" i="37"/>
  <c r="Y30" i="37"/>
  <c r="X10" i="37"/>
  <c r="Y10" i="37"/>
  <c r="X29" i="37"/>
  <c r="W18" i="38"/>
  <c r="X13" i="38"/>
  <c r="X18" i="38"/>
  <c r="W13" i="38"/>
  <c r="Y24" i="37"/>
  <c r="W17" i="38"/>
  <c r="X15" i="38"/>
  <c r="X17" i="38"/>
  <c r="W16" i="38"/>
  <c r="X14" i="37"/>
  <c r="Y15" i="37"/>
  <c r="X17" i="37"/>
  <c r="X22" i="37"/>
  <c r="X23" i="37"/>
  <c r="X12" i="37"/>
  <c r="X11" i="37"/>
  <c r="X15" i="37"/>
  <c r="Y23" i="37"/>
  <c r="Y27" i="37"/>
  <c r="X26" i="37"/>
  <c r="Y11" i="37"/>
  <c r="Y12" i="37"/>
  <c r="Y21" i="37"/>
  <c r="X13" i="37"/>
  <c r="X28" i="37"/>
  <c r="Y18" i="37"/>
  <c r="Y14" i="37"/>
  <c r="X19" i="37"/>
  <c r="Y20" i="37"/>
  <c r="Y26" i="37"/>
  <c r="Y13" i="37"/>
  <c r="X16" i="37"/>
  <c r="Y17" i="37"/>
  <c r="Y19" i="37"/>
  <c r="Y22" i="37"/>
  <c r="X25" i="37"/>
  <c r="Y28" i="37"/>
  <c r="X20" i="37"/>
  <c r="Y16" i="37"/>
  <c r="X18" i="37"/>
  <c r="X21" i="37"/>
  <c r="X24" i="37"/>
  <c r="Y25" i="37"/>
  <c r="X27" i="37"/>
  <c r="X16" i="38"/>
  <c r="W15" i="38"/>
  <c r="Z19" i="38"/>
  <c r="Z14" i="38"/>
  <c r="T38" i="14"/>
  <c r="AA33" i="37" l="1"/>
  <c r="AA32" i="37"/>
  <c r="AA35" i="37"/>
  <c r="AA31" i="37"/>
  <c r="AA30" i="37"/>
  <c r="AA29" i="37"/>
  <c r="AA34" i="37"/>
  <c r="AA10" i="37"/>
  <c r="AA24" i="37"/>
  <c r="Z13" i="38"/>
  <c r="Z18" i="38"/>
  <c r="AA12" i="37"/>
  <c r="Z16" i="38"/>
  <c r="AA26" i="37"/>
  <c r="Z15" i="38"/>
  <c r="Z17" i="38"/>
  <c r="AA11" i="37"/>
  <c r="AA15" i="37"/>
  <c r="AA22" i="37"/>
  <c r="AA14" i="37"/>
  <c r="AA17" i="37"/>
  <c r="AA23" i="37"/>
  <c r="AA27" i="37"/>
  <c r="AA21" i="37"/>
  <c r="AA20" i="37"/>
  <c r="AA19" i="37"/>
  <c r="AA18" i="37"/>
  <c r="AA25" i="37"/>
  <c r="AA28" i="37"/>
  <c r="AA16" i="37"/>
  <c r="AA13" i="37"/>
  <c r="AD19" i="35"/>
  <c r="AE19" i="35" s="1"/>
  <c r="T19" i="35" s="1"/>
  <c r="AA19" i="35"/>
  <c r="Z19" i="35"/>
  <c r="Y19" i="35"/>
  <c r="AB19" i="35" s="1"/>
  <c r="AC19" i="35" s="1"/>
  <c r="AD18" i="35"/>
  <c r="AE18" i="35" s="1"/>
  <c r="AA18" i="35"/>
  <c r="Z18" i="35"/>
  <c r="AD17" i="35"/>
  <c r="AE17" i="35" s="1"/>
  <c r="T16" i="35" s="1"/>
  <c r="U16" i="35" s="1"/>
  <c r="AA17" i="35"/>
  <c r="Z17" i="35"/>
  <c r="AD16" i="35"/>
  <c r="AE16" i="35" s="1"/>
  <c r="AA16" i="35"/>
  <c r="Z16" i="35"/>
  <c r="AD15" i="35"/>
  <c r="AE15" i="35" s="1"/>
  <c r="AA15" i="35"/>
  <c r="Z15" i="35"/>
  <c r="AD14" i="35"/>
  <c r="AE14" i="35" s="1"/>
  <c r="T14" i="35" s="1"/>
  <c r="U14" i="35" s="1"/>
  <c r="AA14" i="35"/>
  <c r="Z14" i="35"/>
  <c r="AD13" i="35"/>
  <c r="AE13" i="35" s="1"/>
  <c r="T13" i="35" s="1"/>
  <c r="U13" i="35" s="1"/>
  <c r="AA13" i="35"/>
  <c r="Z13" i="35"/>
  <c r="AD12" i="35"/>
  <c r="AE12" i="35" s="1"/>
  <c r="T12" i="35" s="1"/>
  <c r="U12" i="35" s="1"/>
  <c r="AA12" i="35"/>
  <c r="Z12" i="35"/>
  <c r="AD11" i="35"/>
  <c r="AE11" i="35" s="1"/>
  <c r="T11" i="35" s="1"/>
  <c r="U11" i="35" s="1"/>
  <c r="AA11" i="35"/>
  <c r="Z11" i="35"/>
  <c r="AD10" i="35"/>
  <c r="AE10" i="35" s="1"/>
  <c r="T10" i="35" s="1"/>
  <c r="U10" i="35" s="1"/>
  <c r="AA10" i="35"/>
  <c r="Z10" i="35"/>
  <c r="AD41" i="34"/>
  <c r="AE41" i="34" s="1"/>
  <c r="AA41" i="34"/>
  <c r="Z41" i="34"/>
  <c r="Y41" i="34"/>
  <c r="AB41" i="34" s="1"/>
  <c r="AC41" i="34" s="1"/>
  <c r="X41" i="34" s="1"/>
  <c r="AD40" i="34"/>
  <c r="AE40" i="34" s="1"/>
  <c r="AA40" i="34"/>
  <c r="Z40" i="34"/>
  <c r="Y40" i="34"/>
  <c r="AB40" i="34" s="1"/>
  <c r="AC40" i="34" s="1"/>
  <c r="X40" i="34" s="1"/>
  <c r="AD39" i="34"/>
  <c r="AE39" i="34" s="1"/>
  <c r="AA39" i="34"/>
  <c r="Z39" i="34"/>
  <c r="Y39" i="34"/>
  <c r="AB39" i="34" s="1"/>
  <c r="AC39" i="34" s="1"/>
  <c r="X39" i="34" s="1"/>
  <c r="AD38" i="34"/>
  <c r="AE38" i="34" s="1"/>
  <c r="AA38" i="34"/>
  <c r="Z38" i="34"/>
  <c r="Y38" i="34"/>
  <c r="AB38" i="34" s="1"/>
  <c r="AC38" i="34" s="1"/>
  <c r="X38" i="34" s="1"/>
  <c r="AD37" i="34"/>
  <c r="AE37" i="34" s="1"/>
  <c r="AA37" i="34"/>
  <c r="Z37" i="34"/>
  <c r="Y37" i="34"/>
  <c r="AB37" i="34" s="1"/>
  <c r="AC37" i="34" s="1"/>
  <c r="X37" i="34" s="1"/>
  <c r="AD36" i="34"/>
  <c r="AE36" i="34" s="1"/>
  <c r="AA36" i="34"/>
  <c r="Z36" i="34"/>
  <c r="Y36" i="34"/>
  <c r="AB36" i="34" s="1"/>
  <c r="AC36" i="34" s="1"/>
  <c r="X36" i="34" s="1"/>
  <c r="AD35" i="34"/>
  <c r="AE35" i="34" s="1"/>
  <c r="AA35" i="34"/>
  <c r="Z35" i="34"/>
  <c r="Y35" i="34"/>
  <c r="AB35" i="34" s="1"/>
  <c r="AC35" i="34" s="1"/>
  <c r="X35" i="34" s="1"/>
  <c r="AD34" i="34"/>
  <c r="AE34" i="34" s="1"/>
  <c r="AA34" i="34"/>
  <c r="Z34" i="34"/>
  <c r="Y34" i="34"/>
  <c r="AB34" i="34" s="1"/>
  <c r="AC34" i="34" s="1"/>
  <c r="X34" i="34" s="1"/>
  <c r="AD33" i="34"/>
  <c r="AE33" i="34" s="1"/>
  <c r="AA33" i="34"/>
  <c r="Z33" i="34"/>
  <c r="Y33" i="34"/>
  <c r="AB33" i="34" s="1"/>
  <c r="AC33" i="34" s="1"/>
  <c r="X33" i="34" s="1"/>
  <c r="AD32" i="34"/>
  <c r="AE32" i="34" s="1"/>
  <c r="AA32" i="34"/>
  <c r="Z32" i="34"/>
  <c r="AD31" i="34"/>
  <c r="AE31" i="34" s="1"/>
  <c r="T31" i="34" s="1"/>
  <c r="U31" i="34" s="1"/>
  <c r="AA31" i="34"/>
  <c r="Z31" i="34"/>
  <c r="AD30" i="34"/>
  <c r="AE30" i="34" s="1"/>
  <c r="T30" i="34" s="1"/>
  <c r="U30" i="34" s="1"/>
  <c r="AA30" i="34"/>
  <c r="Z30" i="34"/>
  <c r="AD29" i="34"/>
  <c r="AE29" i="34" s="1"/>
  <c r="T28" i="34" s="1"/>
  <c r="U28" i="34" s="1"/>
  <c r="AA29" i="34"/>
  <c r="Z29" i="34"/>
  <c r="AD28" i="34"/>
  <c r="AE28" i="34" s="1"/>
  <c r="AA28" i="34"/>
  <c r="Z28" i="34"/>
  <c r="AD27" i="34"/>
  <c r="AE27" i="34" s="1"/>
  <c r="AA27" i="34"/>
  <c r="Z27" i="34"/>
  <c r="AD26" i="34"/>
  <c r="AE26" i="34" s="1"/>
  <c r="AA26" i="34"/>
  <c r="Z26" i="34"/>
  <c r="AD25" i="34"/>
  <c r="AE25" i="34" s="1"/>
  <c r="T23" i="34" s="1"/>
  <c r="U23" i="34" s="1"/>
  <c r="AA25" i="34"/>
  <c r="Z25" i="34"/>
  <c r="AD24" i="34"/>
  <c r="AE24" i="34" s="1"/>
  <c r="AA24" i="34"/>
  <c r="Z24" i="34"/>
  <c r="AD23" i="34"/>
  <c r="AE23" i="34" s="1"/>
  <c r="T27" i="34" s="1"/>
  <c r="U27" i="34" s="1"/>
  <c r="AA23" i="34"/>
  <c r="Z23" i="34"/>
  <c r="AD22" i="34"/>
  <c r="AE22" i="34" s="1"/>
  <c r="AA22" i="34"/>
  <c r="Z22" i="34"/>
  <c r="AD21" i="34"/>
  <c r="AE21" i="34" s="1"/>
  <c r="T24" i="34" s="1"/>
  <c r="U24" i="34" s="1"/>
  <c r="AA21" i="34"/>
  <c r="Z21" i="34"/>
  <c r="AD20" i="34"/>
  <c r="AE20" i="34" s="1"/>
  <c r="AA20" i="34"/>
  <c r="Z20" i="34"/>
  <c r="AD19" i="34"/>
  <c r="AE19" i="34" s="1"/>
  <c r="AA19" i="34"/>
  <c r="Z19" i="34"/>
  <c r="AD18" i="34"/>
  <c r="AE18" i="34" s="1"/>
  <c r="AA18" i="34"/>
  <c r="Z18" i="34"/>
  <c r="AD17" i="34"/>
  <c r="AE17" i="34" s="1"/>
  <c r="T18" i="34" s="1"/>
  <c r="U18" i="34" s="1"/>
  <c r="AA17" i="34"/>
  <c r="Z17" i="34"/>
  <c r="AD16" i="34"/>
  <c r="AE16" i="34" s="1"/>
  <c r="AA16" i="34"/>
  <c r="Z16" i="34"/>
  <c r="AD15" i="34"/>
  <c r="AE15" i="34" s="1"/>
  <c r="AA15" i="34"/>
  <c r="Z15" i="34"/>
  <c r="AD14" i="34"/>
  <c r="AE14" i="34" s="1"/>
  <c r="AA14" i="34"/>
  <c r="Z14" i="34"/>
  <c r="AD13" i="34"/>
  <c r="AE13" i="34" s="1"/>
  <c r="T12" i="34" s="1"/>
  <c r="U12" i="34" s="1"/>
  <c r="AA13" i="34"/>
  <c r="Z13" i="34"/>
  <c r="AD12" i="34"/>
  <c r="AE12" i="34" s="1"/>
  <c r="T14" i="34" s="1"/>
  <c r="U14" i="34" s="1"/>
  <c r="AA12" i="34"/>
  <c r="Z12" i="34"/>
  <c r="AD11" i="34"/>
  <c r="AE11" i="34" s="1"/>
  <c r="T11" i="34" s="1"/>
  <c r="U11" i="34" s="1"/>
  <c r="AA11" i="34"/>
  <c r="Z11" i="34"/>
  <c r="AD10" i="34"/>
  <c r="AE10" i="34" s="1"/>
  <c r="T10" i="34" s="1"/>
  <c r="U10" i="34" s="1"/>
  <c r="AA10" i="34"/>
  <c r="Z10" i="34"/>
  <c r="Z10" i="33"/>
  <c r="AA10" i="33"/>
  <c r="AD10" i="33"/>
  <c r="AE10" i="33" s="1"/>
  <c r="T10" i="33" s="1"/>
  <c r="U10" i="33" s="1"/>
  <c r="Z11" i="33"/>
  <c r="AA11" i="33"/>
  <c r="AD11" i="33"/>
  <c r="AE11" i="33" s="1"/>
  <c r="Z12" i="33"/>
  <c r="AA12" i="33"/>
  <c r="AD12" i="33"/>
  <c r="AE12" i="33" s="1"/>
  <c r="T11" i="33" s="1"/>
  <c r="U11" i="33" s="1"/>
  <c r="Z13" i="33"/>
  <c r="AA13" i="33"/>
  <c r="AD13" i="33"/>
  <c r="AE13" i="33" s="1"/>
  <c r="T13" i="33" s="1"/>
  <c r="U13" i="33" s="1"/>
  <c r="Z14" i="33"/>
  <c r="AA14" i="33"/>
  <c r="AD14" i="33"/>
  <c r="AE14" i="33" s="1"/>
  <c r="T14" i="33" s="1"/>
  <c r="U14" i="33" s="1"/>
  <c r="Z15" i="33"/>
  <c r="AA15" i="33"/>
  <c r="AD15" i="33"/>
  <c r="AE15" i="33" s="1"/>
  <c r="T15" i="33" s="1"/>
  <c r="U15" i="33" s="1"/>
  <c r="Z16" i="33"/>
  <c r="AA16" i="33"/>
  <c r="AD16" i="33"/>
  <c r="AE16" i="33" s="1"/>
  <c r="T16" i="33" s="1"/>
  <c r="U16" i="33" s="1"/>
  <c r="Z17" i="33"/>
  <c r="AA17" i="33"/>
  <c r="AD17" i="33"/>
  <c r="AE17" i="33" s="1"/>
  <c r="T17" i="33" s="1"/>
  <c r="U17" i="33" s="1"/>
  <c r="Z18" i="33"/>
  <c r="AA18" i="33"/>
  <c r="AD18" i="33"/>
  <c r="AE18" i="33" s="1"/>
  <c r="Z19" i="33"/>
  <c r="AA19" i="33"/>
  <c r="AD19" i="33"/>
  <c r="AE19" i="33" s="1"/>
  <c r="Z20" i="33"/>
  <c r="AA20" i="33"/>
  <c r="AD20" i="33"/>
  <c r="AE20" i="33" s="1"/>
  <c r="Y21" i="33"/>
  <c r="AB21" i="33" s="1"/>
  <c r="AC21" i="33" s="1"/>
  <c r="Z21" i="33"/>
  <c r="AA21" i="33"/>
  <c r="AD21" i="33"/>
  <c r="AE21" i="33" s="1"/>
  <c r="T21" i="33" s="1"/>
  <c r="Y22" i="33"/>
  <c r="AB22" i="33" s="1"/>
  <c r="AC22" i="33" s="1"/>
  <c r="Z22" i="33"/>
  <c r="AA22" i="33"/>
  <c r="AD22" i="33"/>
  <c r="AE22" i="33" s="1"/>
  <c r="T22" i="33" s="1"/>
  <c r="Y23" i="33"/>
  <c r="AB23" i="33" s="1"/>
  <c r="AC23" i="33" s="1"/>
  <c r="Z23" i="33"/>
  <c r="AA23" i="33"/>
  <c r="AD23" i="33"/>
  <c r="AE23" i="33" s="1"/>
  <c r="T23" i="33" s="1"/>
  <c r="Y24" i="33"/>
  <c r="AB24" i="33" s="1"/>
  <c r="AC24" i="33" s="1"/>
  <c r="Z24" i="33"/>
  <c r="AA24" i="33"/>
  <c r="AD24" i="33"/>
  <c r="AE24" i="33" s="1"/>
  <c r="T24" i="33" s="1"/>
  <c r="Y25" i="33"/>
  <c r="AB25" i="33" s="1"/>
  <c r="AC25" i="33" s="1"/>
  <c r="Z25" i="33"/>
  <c r="AA25" i="33"/>
  <c r="AD25" i="33"/>
  <c r="AE25" i="33" s="1"/>
  <c r="T25" i="33" s="1"/>
  <c r="Y26" i="33"/>
  <c r="AB26" i="33" s="1"/>
  <c r="AC26" i="33" s="1"/>
  <c r="Z26" i="33"/>
  <c r="AA26" i="33"/>
  <c r="AD26" i="33"/>
  <c r="AE26" i="33" s="1"/>
  <c r="T26" i="33" s="1"/>
  <c r="Y27" i="33"/>
  <c r="AB27" i="33" s="1"/>
  <c r="AC27" i="33" s="1"/>
  <c r="Z27" i="33"/>
  <c r="AA27" i="33"/>
  <c r="AD27" i="33"/>
  <c r="AE27" i="33" s="1"/>
  <c r="T27" i="33" s="1"/>
  <c r="Y28" i="33"/>
  <c r="AB28" i="33" s="1"/>
  <c r="AC28" i="33" s="1"/>
  <c r="Z28" i="33"/>
  <c r="AA28" i="33"/>
  <c r="AD28" i="33"/>
  <c r="AE28" i="33" s="1"/>
  <c r="T28" i="33" s="1"/>
  <c r="Y29" i="33"/>
  <c r="AB29" i="33" s="1"/>
  <c r="AC29" i="33" s="1"/>
  <c r="Z29" i="33"/>
  <c r="AA29" i="33"/>
  <c r="AD29" i="33"/>
  <c r="AE29" i="33" s="1"/>
  <c r="T29" i="33" s="1"/>
  <c r="Y30" i="33"/>
  <c r="AB30" i="33" s="1"/>
  <c r="AC30" i="33" s="1"/>
  <c r="Z30" i="33"/>
  <c r="AA30" i="33"/>
  <c r="AD30" i="33"/>
  <c r="AE30" i="33" s="1"/>
  <c r="T30" i="33" s="1"/>
  <c r="Y31" i="33"/>
  <c r="AB31" i="33" s="1"/>
  <c r="AC31" i="33" s="1"/>
  <c r="Z31" i="33"/>
  <c r="AA31" i="33"/>
  <c r="AD31" i="33"/>
  <c r="AE31" i="33" s="1"/>
  <c r="T31" i="33" s="1"/>
  <c r="U32" i="33"/>
  <c r="Y32" i="33" s="1"/>
  <c r="AB32" i="33" s="1"/>
  <c r="AC32" i="33" s="1"/>
  <c r="W32" i="33" s="1"/>
  <c r="X32" i="33" s="1"/>
  <c r="V32" i="33"/>
  <c r="Z32" i="33" s="1"/>
  <c r="AA32" i="33"/>
  <c r="AD32" i="33"/>
  <c r="AE32" i="33" s="1"/>
  <c r="T32" i="33" s="1"/>
  <c r="U33" i="33"/>
  <c r="Y33" i="33" s="1"/>
  <c r="AB33" i="33" s="1"/>
  <c r="AC33" i="33" s="1"/>
  <c r="W33" i="33" s="1"/>
  <c r="X33" i="33" s="1"/>
  <c r="V33" i="33"/>
  <c r="Z33" i="33" s="1"/>
  <c r="AA33" i="33"/>
  <c r="AD33" i="33"/>
  <c r="AE33" i="33" s="1"/>
  <c r="T33" i="33" s="1"/>
  <c r="U34" i="33"/>
  <c r="Y34" i="33" s="1"/>
  <c r="AB34" i="33" s="1"/>
  <c r="AC34" i="33" s="1"/>
  <c r="W34" i="33" s="1"/>
  <c r="X34" i="33" s="1"/>
  <c r="V34" i="33"/>
  <c r="Z34" i="33" s="1"/>
  <c r="AA34" i="33"/>
  <c r="AD34" i="33"/>
  <c r="AE34" i="33" s="1"/>
  <c r="T34" i="33" s="1"/>
  <c r="U35" i="33"/>
  <c r="Y35" i="33" s="1"/>
  <c r="AB35" i="33" s="1"/>
  <c r="AC35" i="33" s="1"/>
  <c r="W35" i="33" s="1"/>
  <c r="X35" i="33" s="1"/>
  <c r="V35" i="33"/>
  <c r="Z35" i="33" s="1"/>
  <c r="AA35" i="33"/>
  <c r="AD35" i="33"/>
  <c r="AE35" i="33" s="1"/>
  <c r="T35" i="33" s="1"/>
  <c r="U36" i="33"/>
  <c r="Y36" i="33" s="1"/>
  <c r="AB36" i="33" s="1"/>
  <c r="AC36" i="33" s="1"/>
  <c r="W36" i="33" s="1"/>
  <c r="X36" i="33" s="1"/>
  <c r="V36" i="33"/>
  <c r="Z36" i="33" s="1"/>
  <c r="AA36" i="33"/>
  <c r="AD36" i="33"/>
  <c r="AE36" i="33" s="1"/>
  <c r="T36" i="33" s="1"/>
  <c r="U37" i="33"/>
  <c r="Y37" i="33" s="1"/>
  <c r="AB37" i="33" s="1"/>
  <c r="AC37" i="33" s="1"/>
  <c r="W37" i="33" s="1"/>
  <c r="X37" i="33" s="1"/>
  <c r="V37" i="33"/>
  <c r="Z37" i="33" s="1"/>
  <c r="AA37" i="33"/>
  <c r="AD37" i="33"/>
  <c r="AE37" i="33" s="1"/>
  <c r="T37" i="33" s="1"/>
  <c r="U38" i="33"/>
  <c r="Y38" i="33" s="1"/>
  <c r="AB38" i="33" s="1"/>
  <c r="AC38" i="33" s="1"/>
  <c r="W38" i="33" s="1"/>
  <c r="X38" i="33" s="1"/>
  <c r="V38" i="33"/>
  <c r="Z38" i="33" s="1"/>
  <c r="AA38" i="33"/>
  <c r="AD38" i="33"/>
  <c r="AE38" i="33" s="1"/>
  <c r="T38" i="33" s="1"/>
  <c r="U39" i="33"/>
  <c r="Y39" i="33" s="1"/>
  <c r="AB39" i="33" s="1"/>
  <c r="AC39" i="33" s="1"/>
  <c r="W39" i="33" s="1"/>
  <c r="X39" i="33" s="1"/>
  <c r="V39" i="33"/>
  <c r="Z39" i="33" s="1"/>
  <c r="AA39" i="33"/>
  <c r="AD39" i="33"/>
  <c r="AE39" i="33" s="1"/>
  <c r="T39" i="33" s="1"/>
  <c r="U40" i="33"/>
  <c r="Y40" i="33" s="1"/>
  <c r="AB40" i="33" s="1"/>
  <c r="AC40" i="33" s="1"/>
  <c r="W40" i="33" s="1"/>
  <c r="X40" i="33" s="1"/>
  <c r="V40" i="33"/>
  <c r="Z40" i="33" s="1"/>
  <c r="AA40" i="33"/>
  <c r="AD40" i="33"/>
  <c r="AE40" i="33" s="1"/>
  <c r="T40" i="33" s="1"/>
  <c r="U41" i="33"/>
  <c r="Y41" i="33" s="1"/>
  <c r="AB41" i="33" s="1"/>
  <c r="AC41" i="33" s="1"/>
  <c r="W41" i="33" s="1"/>
  <c r="X41" i="33" s="1"/>
  <c r="V41" i="33"/>
  <c r="Z41" i="33" s="1"/>
  <c r="AA41" i="33"/>
  <c r="AD41" i="33"/>
  <c r="AE41" i="33" s="1"/>
  <c r="T41" i="33" s="1"/>
  <c r="U42" i="33"/>
  <c r="Y42" i="33" s="1"/>
  <c r="AB42" i="33" s="1"/>
  <c r="AC42" i="33" s="1"/>
  <c r="W42" i="33" s="1"/>
  <c r="X42" i="33" s="1"/>
  <c r="V42" i="33"/>
  <c r="Z42" i="33" s="1"/>
  <c r="AA42" i="33"/>
  <c r="AD42" i="33"/>
  <c r="AE42" i="33" s="1"/>
  <c r="T42" i="33" s="1"/>
  <c r="U43" i="33"/>
  <c r="Y43" i="33" s="1"/>
  <c r="AB43" i="33" s="1"/>
  <c r="AC43" i="33" s="1"/>
  <c r="W43" i="33" s="1"/>
  <c r="X43" i="33" s="1"/>
  <c r="V43" i="33"/>
  <c r="Z43" i="33" s="1"/>
  <c r="AA43" i="33"/>
  <c r="AD43" i="33"/>
  <c r="AE43" i="33" s="1"/>
  <c r="T43" i="33" s="1"/>
  <c r="U44" i="33"/>
  <c r="Y44" i="33" s="1"/>
  <c r="AB44" i="33" s="1"/>
  <c r="AC44" i="33" s="1"/>
  <c r="W44" i="33" s="1"/>
  <c r="X44" i="33" s="1"/>
  <c r="V44" i="33"/>
  <c r="Z44" i="33" s="1"/>
  <c r="AA44" i="33"/>
  <c r="AD44" i="33"/>
  <c r="AE44" i="33" s="1"/>
  <c r="T44" i="33" s="1"/>
  <c r="U45" i="33"/>
  <c r="Y45" i="33" s="1"/>
  <c r="AB45" i="33" s="1"/>
  <c r="AC45" i="33" s="1"/>
  <c r="W45" i="33" s="1"/>
  <c r="X45" i="33" s="1"/>
  <c r="V45" i="33"/>
  <c r="Z45" i="33" s="1"/>
  <c r="AA45" i="33"/>
  <c r="AD45" i="33"/>
  <c r="AE45" i="33" s="1"/>
  <c r="T45" i="33" s="1"/>
  <c r="U46" i="33"/>
  <c r="Y46" i="33" s="1"/>
  <c r="AB46" i="33" s="1"/>
  <c r="AC46" i="33" s="1"/>
  <c r="W46" i="33" s="1"/>
  <c r="X46" i="33" s="1"/>
  <c r="V46" i="33"/>
  <c r="Z46" i="33" s="1"/>
  <c r="AA46" i="33"/>
  <c r="AD46" i="33"/>
  <c r="AE46" i="33" s="1"/>
  <c r="T46" i="33" s="1"/>
  <c r="U47" i="33"/>
  <c r="Y47" i="33" s="1"/>
  <c r="AB47" i="33" s="1"/>
  <c r="AC47" i="33" s="1"/>
  <c r="W47" i="33" s="1"/>
  <c r="X47" i="33" s="1"/>
  <c r="V47" i="33"/>
  <c r="Z47" i="33" s="1"/>
  <c r="AA47" i="33"/>
  <c r="AD47" i="33"/>
  <c r="AE47" i="33" s="1"/>
  <c r="T47" i="33" s="1"/>
  <c r="U48" i="33"/>
  <c r="Y48" i="33" s="1"/>
  <c r="AB48" i="33" s="1"/>
  <c r="AC48" i="33" s="1"/>
  <c r="W48" i="33" s="1"/>
  <c r="X48" i="33" s="1"/>
  <c r="V48" i="33"/>
  <c r="Z48" i="33" s="1"/>
  <c r="AA48" i="33"/>
  <c r="AD48" i="33"/>
  <c r="AE48" i="33" s="1"/>
  <c r="T48" i="33" s="1"/>
  <c r="U49" i="33"/>
  <c r="Y49" i="33" s="1"/>
  <c r="AB49" i="33" s="1"/>
  <c r="AC49" i="33" s="1"/>
  <c r="W49" i="33" s="1"/>
  <c r="X49" i="33" s="1"/>
  <c r="V49" i="33"/>
  <c r="Z49" i="33" s="1"/>
  <c r="AA49" i="33"/>
  <c r="AD49" i="33"/>
  <c r="AE49" i="33" s="1"/>
  <c r="T49" i="33" s="1"/>
  <c r="T20" i="34" l="1"/>
  <c r="U20" i="34" s="1"/>
  <c r="T16" i="34"/>
  <c r="U16" i="34" s="1"/>
  <c r="T15" i="35"/>
  <c r="U15" i="35" s="1"/>
  <c r="T17" i="35"/>
  <c r="U17" i="35" s="1"/>
  <c r="T13" i="34"/>
  <c r="U13" i="34" s="1"/>
  <c r="T19" i="34"/>
  <c r="U19" i="34" s="1"/>
  <c r="T22" i="34"/>
  <c r="U22" i="34" s="1"/>
  <c r="T26" i="34"/>
  <c r="U26" i="34" s="1"/>
  <c r="Y26" i="34" s="1"/>
  <c r="AB26" i="34" s="1"/>
  <c r="T29" i="34"/>
  <c r="U29" i="34" s="1"/>
  <c r="T15" i="34"/>
  <c r="U15" i="34" s="1"/>
  <c r="T21" i="34"/>
  <c r="U21" i="34" s="1"/>
  <c r="T17" i="34"/>
  <c r="U17" i="34" s="1"/>
  <c r="Y17" i="34" s="1"/>
  <c r="AB17" i="34" s="1"/>
  <c r="T25" i="34"/>
  <c r="U25" i="34" s="1"/>
  <c r="T12" i="33"/>
  <c r="U12" i="33" s="1"/>
  <c r="AB35" i="37"/>
  <c r="W35" i="37" s="1"/>
  <c r="AB34" i="37"/>
  <c r="W34" i="37" s="1"/>
  <c r="AB33" i="37"/>
  <c r="W33" i="37" s="1"/>
  <c r="Y15" i="34"/>
  <c r="AB15" i="34" s="1"/>
  <c r="Y19" i="34"/>
  <c r="AB19" i="34" s="1"/>
  <c r="AB30" i="37"/>
  <c r="W30" i="37" s="1"/>
  <c r="AB32" i="37"/>
  <c r="W32" i="37" s="1"/>
  <c r="AB31" i="37"/>
  <c r="W31" i="37" s="1"/>
  <c r="AB29" i="37"/>
  <c r="W29" i="37" s="1"/>
  <c r="AA15" i="38"/>
  <c r="U15" i="38" s="1"/>
  <c r="AA20" i="38"/>
  <c r="U20" i="38" s="1"/>
  <c r="Y17" i="35"/>
  <c r="AB17" i="35" s="1"/>
  <c r="Y16" i="35"/>
  <c r="AB16" i="35" s="1"/>
  <c r="Y11" i="35"/>
  <c r="AB11" i="35" s="1"/>
  <c r="Y15" i="35"/>
  <c r="AB15" i="35" s="1"/>
  <c r="Y13" i="35"/>
  <c r="AB13" i="35" s="1"/>
  <c r="W19" i="35"/>
  <c r="X19" i="35" s="1"/>
  <c r="Y12" i="35"/>
  <c r="AB12" i="35" s="1"/>
  <c r="Y10" i="35"/>
  <c r="AB10" i="35" s="1"/>
  <c r="Y14" i="35"/>
  <c r="AB14" i="35" s="1"/>
  <c r="Y18" i="35"/>
  <c r="AB18" i="35" s="1"/>
  <c r="T18" i="35"/>
  <c r="Y10" i="34"/>
  <c r="AB10" i="34" s="1"/>
  <c r="Y20" i="34"/>
  <c r="AB20" i="34" s="1"/>
  <c r="Y13" i="34"/>
  <c r="AB13" i="34" s="1"/>
  <c r="Y18" i="34"/>
  <c r="AB18" i="34" s="1"/>
  <c r="Y23" i="34"/>
  <c r="AB23" i="34" s="1"/>
  <c r="Y27" i="34"/>
  <c r="AB27" i="34" s="1"/>
  <c r="Y31" i="34"/>
  <c r="AB31" i="34" s="1"/>
  <c r="Y14" i="34"/>
  <c r="AB14" i="34" s="1"/>
  <c r="Y28" i="34"/>
  <c r="AB28" i="34" s="1"/>
  <c r="Y12" i="34"/>
  <c r="AB12" i="34" s="1"/>
  <c r="Y22" i="34"/>
  <c r="AB22" i="34" s="1"/>
  <c r="Y30" i="34"/>
  <c r="AB30" i="34" s="1"/>
  <c r="Y24" i="34"/>
  <c r="AB24" i="34" s="1"/>
  <c r="Y32" i="34"/>
  <c r="AB32" i="34" s="1"/>
  <c r="AC32" i="34" s="1"/>
  <c r="T32" i="34"/>
  <c r="Y11" i="34"/>
  <c r="AB11" i="34" s="1"/>
  <c r="Y16" i="34"/>
  <c r="AB16" i="34" s="1"/>
  <c r="Y21" i="34"/>
  <c r="AB21" i="34" s="1"/>
  <c r="Y25" i="34"/>
  <c r="AB25" i="34" s="1"/>
  <c r="Y29" i="34"/>
  <c r="AB29" i="34" s="1"/>
  <c r="W31" i="33"/>
  <c r="X31" i="33" s="1"/>
  <c r="W30" i="33"/>
  <c r="X30" i="33" s="1"/>
  <c r="W29" i="33"/>
  <c r="X29" i="33" s="1"/>
  <c r="W28" i="33"/>
  <c r="X28" i="33" s="1"/>
  <c r="W27" i="33"/>
  <c r="X27" i="33" s="1"/>
  <c r="W26" i="33"/>
  <c r="X26" i="33" s="1"/>
  <c r="W25" i="33"/>
  <c r="X25" i="33" s="1"/>
  <c r="W24" i="33"/>
  <c r="X24" i="33" s="1"/>
  <c r="W23" i="33"/>
  <c r="X23" i="33" s="1"/>
  <c r="W22" i="33"/>
  <c r="X22" i="33" s="1"/>
  <c r="W21" i="33"/>
  <c r="X21" i="33" s="1"/>
  <c r="Y19" i="33"/>
  <c r="T19" i="33"/>
  <c r="Y15" i="33"/>
  <c r="AB15" i="33" s="1"/>
  <c r="Y11" i="33"/>
  <c r="AB11" i="33" s="1"/>
  <c r="Y20" i="33"/>
  <c r="T20" i="33"/>
  <c r="Y16" i="33"/>
  <c r="AB16" i="33" s="1"/>
  <c r="Y12" i="33"/>
  <c r="AB12" i="33" s="1"/>
  <c r="Y17" i="33"/>
  <c r="AB17" i="33" s="1"/>
  <c r="Y13" i="33"/>
  <c r="AB13" i="33" s="1"/>
  <c r="Y18" i="33"/>
  <c r="AB18" i="33" s="1"/>
  <c r="T18" i="33"/>
  <c r="Y14" i="33"/>
  <c r="AB14" i="33" s="1"/>
  <c r="Y10" i="33"/>
  <c r="AB10" i="33" s="1"/>
  <c r="AA13" i="38"/>
  <c r="U13" i="38" s="1"/>
  <c r="AA14" i="38"/>
  <c r="U14" i="38" s="1"/>
  <c r="AA19" i="38"/>
  <c r="U19" i="38" s="1"/>
  <c r="AA17" i="38"/>
  <c r="U17" i="38" s="1"/>
  <c r="AA18" i="38"/>
  <c r="U18" i="38" s="1"/>
  <c r="AA16" i="38"/>
  <c r="U16" i="38" s="1"/>
  <c r="AB27" i="37"/>
  <c r="AB25" i="37"/>
  <c r="AB23" i="37"/>
  <c r="AB10" i="37"/>
  <c r="W10" i="37" s="1"/>
  <c r="AB13" i="37"/>
  <c r="AB12" i="37"/>
  <c r="AB11" i="37"/>
  <c r="AB17" i="37"/>
  <c r="AB26" i="37"/>
  <c r="AB24" i="37"/>
  <c r="AB20" i="37"/>
  <c r="AB16" i="37"/>
  <c r="AB18" i="37"/>
  <c r="AB28" i="37"/>
  <c r="AB19" i="37"/>
  <c r="AB15" i="37"/>
  <c r="AB21" i="37"/>
  <c r="AB14" i="37"/>
  <c r="AB22" i="37"/>
  <c r="AB20" i="33"/>
  <c r="AB19" i="33"/>
  <c r="U35" i="6"/>
  <c r="T35" i="6"/>
  <c r="W32" i="34" l="1"/>
  <c r="X32" i="34" s="1"/>
  <c r="W13" i="37"/>
  <c r="AC12" i="35"/>
  <c r="W12" i="35" s="1"/>
  <c r="W15" i="37"/>
  <c r="AC10" i="33"/>
  <c r="AC16" i="35"/>
  <c r="W16" i="35" s="1"/>
  <c r="AC11" i="35"/>
  <c r="W11" i="35" s="1"/>
  <c r="AC15" i="35"/>
  <c r="W15" i="35" s="1"/>
  <c r="AC15" i="33"/>
  <c r="AC18" i="35"/>
  <c r="AC25" i="34"/>
  <c r="W25" i="34" s="1"/>
  <c r="AC31" i="34"/>
  <c r="W31" i="34" s="1"/>
  <c r="AC14" i="33"/>
  <c r="AC11" i="33"/>
  <c r="AC12" i="33"/>
  <c r="AC17" i="33"/>
  <c r="W17" i="33" s="1"/>
  <c r="AC20" i="34"/>
  <c r="W20" i="34" s="1"/>
  <c r="AC18" i="33"/>
  <c r="AC17" i="35"/>
  <c r="W17" i="35" s="1"/>
  <c r="AC14" i="35"/>
  <c r="W14" i="35" s="1"/>
  <c r="AC13" i="35"/>
  <c r="W13" i="35" s="1"/>
  <c r="AC10" i="35"/>
  <c r="W10" i="35" s="1"/>
  <c r="AC12" i="34"/>
  <c r="W12" i="34" s="1"/>
  <c r="AC23" i="34"/>
  <c r="W23" i="34" s="1"/>
  <c r="AC27" i="34"/>
  <c r="W27" i="34" s="1"/>
  <c r="AC24" i="34"/>
  <c r="W24" i="34" s="1"/>
  <c r="AC29" i="34"/>
  <c r="W29" i="34" s="1"/>
  <c r="AC11" i="34"/>
  <c r="W11" i="34" s="1"/>
  <c r="AC17" i="34"/>
  <c r="W17" i="34" s="1"/>
  <c r="AC26" i="34"/>
  <c r="W26" i="34" s="1"/>
  <c r="AC30" i="34"/>
  <c r="W30" i="34" s="1"/>
  <c r="AC19" i="34"/>
  <c r="W19" i="34" s="1"/>
  <c r="AC18" i="34"/>
  <c r="W18" i="34" s="1"/>
  <c r="AC14" i="34"/>
  <c r="W14" i="34" s="1"/>
  <c r="AC21" i="34"/>
  <c r="W21" i="34" s="1"/>
  <c r="AC28" i="34"/>
  <c r="W28" i="34" s="1"/>
  <c r="AC22" i="34"/>
  <c r="W22" i="34" s="1"/>
  <c r="AC15" i="34"/>
  <c r="W15" i="34" s="1"/>
  <c r="AC13" i="34"/>
  <c r="W13" i="34" s="1"/>
  <c r="AC16" i="34"/>
  <c r="W16" i="34" s="1"/>
  <c r="AC10" i="34"/>
  <c r="W10" i="34" s="1"/>
  <c r="AC16" i="33"/>
  <c r="AC13" i="33"/>
  <c r="AC19" i="33"/>
  <c r="AC20" i="33"/>
  <c r="X13" i="35" l="1"/>
  <c r="X15" i="35"/>
  <c r="X17" i="35"/>
  <c r="X11" i="35"/>
  <c r="X12" i="35"/>
  <c r="X14" i="35"/>
  <c r="X10" i="35"/>
  <c r="W18" i="35"/>
  <c r="X18" i="35" s="1"/>
  <c r="X16" i="35"/>
  <c r="X19" i="34"/>
  <c r="X31" i="34"/>
  <c r="X21" i="34"/>
  <c r="X30" i="34"/>
  <c r="X29" i="34"/>
  <c r="X12" i="34"/>
  <c r="X25" i="34"/>
  <c r="X28" i="34"/>
  <c r="X23" i="34"/>
  <c r="X13" i="34"/>
  <c r="X15" i="34"/>
  <c r="X14" i="34"/>
  <c r="X26" i="34"/>
  <c r="X24" i="34"/>
  <c r="X16" i="34"/>
  <c r="X11" i="34"/>
  <c r="X10" i="34"/>
  <c r="X22" i="34"/>
  <c r="X18" i="34"/>
  <c r="X17" i="34"/>
  <c r="X27" i="34"/>
  <c r="X20" i="34"/>
  <c r="X16" i="33"/>
  <c r="W18" i="33"/>
  <c r="X18" i="33" s="1"/>
  <c r="X11" i="33"/>
  <c r="W20" i="33"/>
  <c r="X20" i="33" s="1"/>
  <c r="X14" i="33"/>
  <c r="X15" i="33"/>
  <c r="X10" i="33"/>
  <c r="W19" i="33"/>
  <c r="X19" i="33" s="1"/>
  <c r="X17" i="33"/>
  <c r="X13" i="33"/>
  <c r="X12" i="33"/>
  <c r="W11" i="37"/>
  <c r="W14" i="37"/>
  <c r="W25" i="37"/>
  <c r="W23" i="37"/>
  <c r="W27" i="37"/>
  <c r="W12" i="37"/>
  <c r="W21" i="37"/>
  <c r="W18" i="37"/>
  <c r="W28" i="37"/>
  <c r="W17" i="37"/>
  <c r="W22" i="37"/>
  <c r="W26" i="37"/>
  <c r="W24" i="37"/>
  <c r="W20" i="37"/>
  <c r="W16" i="37"/>
  <c r="W19" i="37"/>
  <c r="U43" i="8" l="1"/>
  <c r="T43" i="8" l="1"/>
  <c r="U21" i="8"/>
  <c r="T21" i="8"/>
  <c r="U27" i="8"/>
  <c r="T27" i="8"/>
  <c r="T11" i="10"/>
  <c r="S11" i="10"/>
  <c r="U20" i="12"/>
  <c r="T20" i="12"/>
  <c r="Z83" i="14" l="1"/>
  <c r="Y83" i="14"/>
  <c r="X83" i="14"/>
  <c r="AA83" i="14" s="1"/>
  <c r="AB83" i="14" s="1"/>
  <c r="W83" i="14"/>
  <c r="Z82" i="14"/>
  <c r="Y82" i="14"/>
  <c r="X82" i="14"/>
  <c r="AA82" i="14" s="1"/>
  <c r="AB82" i="14" s="1"/>
  <c r="W82" i="14"/>
  <c r="Z81" i="14"/>
  <c r="Y81" i="14"/>
  <c r="X81" i="14"/>
  <c r="AA81" i="14" s="1"/>
  <c r="AB81" i="14" s="1"/>
  <c r="W81" i="14"/>
  <c r="Z80" i="14"/>
  <c r="Y80" i="14"/>
  <c r="X80" i="14"/>
  <c r="AA80" i="14" s="1"/>
  <c r="AB80" i="14" s="1"/>
  <c r="W80" i="14"/>
  <c r="Z79" i="14"/>
  <c r="Y79" i="14"/>
  <c r="X79" i="14"/>
  <c r="AA79" i="14" s="1"/>
  <c r="AB79" i="14" s="1"/>
  <c r="W79" i="14"/>
  <c r="Z78" i="14"/>
  <c r="Y78" i="14"/>
  <c r="X78" i="14"/>
  <c r="AA78" i="14" s="1"/>
  <c r="AB78" i="14" s="1"/>
  <c r="W78" i="14"/>
  <c r="Z77" i="14"/>
  <c r="Y77" i="14"/>
  <c r="X77" i="14"/>
  <c r="AA77" i="14" s="1"/>
  <c r="AB77" i="14" s="1"/>
  <c r="W77" i="14"/>
  <c r="Z76" i="14"/>
  <c r="Y76" i="14"/>
  <c r="X76" i="14"/>
  <c r="AA76" i="14" s="1"/>
  <c r="AB76" i="14" s="1"/>
  <c r="W76" i="14"/>
  <c r="Z75" i="14"/>
  <c r="Y75" i="14"/>
  <c r="X75" i="14"/>
  <c r="AA75" i="14" s="1"/>
  <c r="AB75" i="14" s="1"/>
  <c r="W75" i="14" s="1"/>
  <c r="Z74" i="14"/>
  <c r="Y74" i="14"/>
  <c r="X74" i="14"/>
  <c r="AA74" i="14" s="1"/>
  <c r="AB74" i="14" s="1"/>
  <c r="W74" i="14" s="1"/>
  <c r="Z73" i="14"/>
  <c r="Y73" i="14"/>
  <c r="X73" i="14"/>
  <c r="AA73" i="14" s="1"/>
  <c r="AB73" i="14" s="1"/>
  <c r="W73" i="14" s="1"/>
  <c r="Z72" i="14"/>
  <c r="Y72" i="14"/>
  <c r="X72" i="14"/>
  <c r="AA72" i="14" s="1"/>
  <c r="AB72" i="14" s="1"/>
  <c r="W72" i="14" s="1"/>
  <c r="Z71" i="14"/>
  <c r="Y71" i="14"/>
  <c r="X71" i="14"/>
  <c r="AA71" i="14" s="1"/>
  <c r="AB71" i="14" s="1"/>
  <c r="W71" i="14" s="1"/>
  <c r="Z70" i="14"/>
  <c r="Y70" i="14"/>
  <c r="X70" i="14"/>
  <c r="AA70" i="14" s="1"/>
  <c r="AB70" i="14" s="1"/>
  <c r="W70" i="14" s="1"/>
  <c r="Z69" i="14"/>
  <c r="Y69" i="14"/>
  <c r="X69" i="14"/>
  <c r="AA69" i="14" s="1"/>
  <c r="AB69" i="14" s="1"/>
  <c r="W69" i="14" s="1"/>
  <c r="Z68" i="14"/>
  <c r="Y68" i="14"/>
  <c r="X68" i="14"/>
  <c r="AA68" i="14" s="1"/>
  <c r="AB68" i="14" s="1"/>
  <c r="W68" i="14" s="1"/>
  <c r="Z67" i="14"/>
  <c r="Y67" i="14"/>
  <c r="X67" i="14"/>
  <c r="AA67" i="14" s="1"/>
  <c r="AB67" i="14" s="1"/>
  <c r="W67" i="14" s="1"/>
  <c r="Z66" i="14"/>
  <c r="Y66" i="14"/>
  <c r="X66" i="14"/>
  <c r="AA66" i="14" s="1"/>
  <c r="AB66" i="14" s="1"/>
  <c r="W66" i="14" s="1"/>
  <c r="Z65" i="14"/>
  <c r="Y65" i="14"/>
  <c r="X65" i="14"/>
  <c r="AA65" i="14" s="1"/>
  <c r="AB65" i="14" s="1"/>
  <c r="W65" i="14" s="1"/>
  <c r="Z64" i="14"/>
  <c r="Y64" i="14"/>
  <c r="X64" i="14"/>
  <c r="AA64" i="14" s="1"/>
  <c r="AB64" i="14" s="1"/>
  <c r="W64" i="14" s="1"/>
  <c r="Z63" i="14"/>
  <c r="Y63" i="14"/>
  <c r="X63" i="14"/>
  <c r="AA63" i="14" s="1"/>
  <c r="AB63" i="14" s="1"/>
  <c r="W63" i="14" s="1"/>
  <c r="Z62" i="14"/>
  <c r="Y62" i="14"/>
  <c r="X62" i="14"/>
  <c r="AA62" i="14" s="1"/>
  <c r="AB62" i="14" s="1"/>
  <c r="W62" i="14" s="1"/>
  <c r="Z61" i="14"/>
  <c r="Y61" i="14"/>
  <c r="X61" i="14"/>
  <c r="AA61" i="14" s="1"/>
  <c r="AB61" i="14" s="1"/>
  <c r="W61" i="14" s="1"/>
  <c r="Z60" i="14"/>
  <c r="Y60" i="14"/>
  <c r="X60" i="14"/>
  <c r="AA60" i="14" s="1"/>
  <c r="AB60" i="14" s="1"/>
  <c r="W60" i="14" s="1"/>
  <c r="Z59" i="14"/>
  <c r="Y59" i="14"/>
  <c r="X59" i="14"/>
  <c r="AA59" i="14" s="1"/>
  <c r="AB59" i="14" s="1"/>
  <c r="W59" i="14" s="1"/>
  <c r="Z58" i="14"/>
  <c r="Y58" i="14"/>
  <c r="X58" i="14"/>
  <c r="AA58" i="14" s="1"/>
  <c r="AB58" i="14" s="1"/>
  <c r="W58" i="14" s="1"/>
  <c r="Z57" i="14"/>
  <c r="Y57" i="14"/>
  <c r="X57" i="14"/>
  <c r="AA57" i="14" s="1"/>
  <c r="AB57" i="14" s="1"/>
  <c r="W57" i="14" s="1"/>
  <c r="Z56" i="14"/>
  <c r="Y56" i="14"/>
  <c r="X56" i="14"/>
  <c r="AA56" i="14" s="1"/>
  <c r="AB56" i="14" s="1"/>
  <c r="W56" i="14" s="1"/>
  <c r="Z55" i="14"/>
  <c r="Y55" i="14"/>
  <c r="X55" i="14"/>
  <c r="AA55" i="14" s="1"/>
  <c r="AB55" i="14" s="1"/>
  <c r="W55" i="14" s="1"/>
  <c r="Z54" i="14"/>
  <c r="Y54" i="14"/>
  <c r="X54" i="14"/>
  <c r="AA54" i="14" s="1"/>
  <c r="AB54" i="14" s="1"/>
  <c r="W54" i="14" s="1"/>
  <c r="Z53" i="14"/>
  <c r="Y53" i="14"/>
  <c r="X53" i="14"/>
  <c r="AA53" i="14" s="1"/>
  <c r="AB53" i="14" s="1"/>
  <c r="W53" i="14" s="1"/>
  <c r="Z52" i="14"/>
  <c r="Y52" i="14"/>
  <c r="X52" i="14"/>
  <c r="AA52" i="14" s="1"/>
  <c r="AB52" i="14" s="1"/>
  <c r="W52" i="14" s="1"/>
  <c r="Z51" i="14"/>
  <c r="Y51" i="14"/>
  <c r="X51" i="14"/>
  <c r="AA51" i="14" s="1"/>
  <c r="AB51" i="14" s="1"/>
  <c r="W51" i="14" s="1"/>
  <c r="Z50" i="14"/>
  <c r="Y50" i="14"/>
  <c r="X50" i="14"/>
  <c r="AA50" i="14" s="1"/>
  <c r="AB50" i="14" s="1"/>
  <c r="W50" i="14" s="1"/>
  <c r="Z49" i="14"/>
  <c r="Y49" i="14"/>
  <c r="X49" i="14"/>
  <c r="AA49" i="14" s="1"/>
  <c r="AB49" i="14" s="1"/>
  <c r="W49" i="14" s="1"/>
  <c r="Z48" i="14"/>
  <c r="Y48" i="14"/>
  <c r="X48" i="14"/>
  <c r="AA48" i="14" s="1"/>
  <c r="AB48" i="14" s="1"/>
  <c r="W48" i="14" s="1"/>
  <c r="Z47" i="14"/>
  <c r="Y47" i="14"/>
  <c r="X47" i="14"/>
  <c r="Z46" i="14"/>
  <c r="Y46" i="14"/>
  <c r="X46" i="14"/>
  <c r="Z45" i="14"/>
  <c r="Y45" i="14"/>
  <c r="X45" i="14"/>
  <c r="Z44" i="14"/>
  <c r="Y44" i="14"/>
  <c r="X44" i="14"/>
  <c r="Z43" i="14"/>
  <c r="Y43" i="14"/>
  <c r="X43" i="14"/>
  <c r="Z42" i="14"/>
  <c r="Z41" i="14"/>
  <c r="Y41" i="14"/>
  <c r="X41" i="14"/>
  <c r="Z40" i="14"/>
  <c r="Z39" i="14"/>
  <c r="W39" i="14"/>
  <c r="T12" i="14"/>
  <c r="Z38" i="14"/>
  <c r="W38" i="14"/>
  <c r="T31" i="14"/>
  <c r="Z37" i="14"/>
  <c r="W37" i="14"/>
  <c r="Z36" i="14"/>
  <c r="W36" i="14"/>
  <c r="T11" i="14"/>
  <c r="Z35" i="14"/>
  <c r="W35" i="14"/>
  <c r="T21" i="14"/>
  <c r="T34" i="14"/>
  <c r="Z34" i="14"/>
  <c r="W34" i="14"/>
  <c r="T14" i="14"/>
  <c r="Z33" i="14"/>
  <c r="W33" i="14"/>
  <c r="Z32" i="14"/>
  <c r="W32" i="14"/>
  <c r="T17" i="14"/>
  <c r="Z31" i="14"/>
  <c r="W31" i="14"/>
  <c r="T20" i="14"/>
  <c r="Z30" i="14"/>
  <c r="W30" i="14"/>
  <c r="Z29" i="14"/>
  <c r="W29" i="14"/>
  <c r="Z28" i="14"/>
  <c r="W28" i="14"/>
  <c r="T24" i="14"/>
  <c r="Z27" i="14"/>
  <c r="W27" i="14"/>
  <c r="Z26" i="14"/>
  <c r="W26" i="14"/>
  <c r="T26" i="14"/>
  <c r="Z25" i="14"/>
  <c r="W25" i="14"/>
  <c r="T25" i="14"/>
  <c r="Z24" i="14"/>
  <c r="W24" i="14"/>
  <c r="T29" i="14"/>
  <c r="Z23" i="14"/>
  <c r="W23" i="14"/>
  <c r="T18" i="14"/>
  <c r="Z22" i="14"/>
  <c r="W22" i="14"/>
  <c r="T30" i="14"/>
  <c r="Z21" i="14"/>
  <c r="W21" i="14"/>
  <c r="T23" i="14"/>
  <c r="Z20" i="14"/>
  <c r="W20" i="14"/>
  <c r="T46" i="14"/>
  <c r="Z19" i="14"/>
  <c r="W19" i="14"/>
  <c r="T13" i="14"/>
  <c r="Z18" i="14"/>
  <c r="W18" i="14"/>
  <c r="T10" i="14"/>
  <c r="Z17" i="14"/>
  <c r="W17" i="14"/>
  <c r="T48" i="14"/>
  <c r="T28" i="14"/>
  <c r="Z16" i="14"/>
  <c r="W16" i="14"/>
  <c r="Y37" i="14"/>
  <c r="T42" i="14"/>
  <c r="Z15" i="14"/>
  <c r="W15" i="14"/>
  <c r="T32" i="14"/>
  <c r="Z14" i="14"/>
  <c r="W14" i="14"/>
  <c r="T15" i="14"/>
  <c r="Z13" i="14"/>
  <c r="W13" i="14"/>
  <c r="T27" i="14"/>
  <c r="Z12" i="14"/>
  <c r="W12" i="14"/>
  <c r="T33" i="14"/>
  <c r="Z11" i="14"/>
  <c r="W11" i="14"/>
  <c r="T19" i="14"/>
  <c r="Z10" i="14"/>
  <c r="W10" i="14"/>
  <c r="T50" i="14"/>
  <c r="Y21" i="13"/>
  <c r="Y20" i="13"/>
  <c r="T22" i="13"/>
  <c r="S22" i="13"/>
  <c r="Y19" i="13"/>
  <c r="T21" i="13"/>
  <c r="S21" i="13"/>
  <c r="Y18" i="13"/>
  <c r="T17" i="13"/>
  <c r="S17" i="13"/>
  <c r="Y17" i="13"/>
  <c r="T16" i="13"/>
  <c r="S16" i="13"/>
  <c r="Y16" i="13"/>
  <c r="T15" i="13"/>
  <c r="S15" i="13"/>
  <c r="Y15" i="13"/>
  <c r="T20" i="13"/>
  <c r="X21" i="13" s="1"/>
  <c r="S20" i="13"/>
  <c r="Y14" i="13"/>
  <c r="T18" i="13"/>
  <c r="S18" i="13"/>
  <c r="Y13" i="13"/>
  <c r="T14" i="13"/>
  <c r="X13" i="13" s="1"/>
  <c r="S14" i="13"/>
  <c r="Z92" i="12"/>
  <c r="Y92" i="12"/>
  <c r="X92" i="12"/>
  <c r="AA92" i="12" s="1"/>
  <c r="AB92" i="12" s="1"/>
  <c r="W92" i="12" s="1"/>
  <c r="Z91" i="12"/>
  <c r="Y91" i="12"/>
  <c r="X91" i="12"/>
  <c r="AA91" i="12" s="1"/>
  <c r="AB91" i="12" s="1"/>
  <c r="W91" i="12" s="1"/>
  <c r="Z90" i="12"/>
  <c r="Y90" i="12"/>
  <c r="X90" i="12"/>
  <c r="AA90" i="12" s="1"/>
  <c r="AB90" i="12" s="1"/>
  <c r="W90" i="12" s="1"/>
  <c r="Z89" i="12"/>
  <c r="Y89" i="12"/>
  <c r="X89" i="12"/>
  <c r="AA89" i="12" s="1"/>
  <c r="AB89" i="12" s="1"/>
  <c r="W89" i="12" s="1"/>
  <c r="Z88" i="12"/>
  <c r="Y88" i="12"/>
  <c r="X88" i="12"/>
  <c r="AA88" i="12" s="1"/>
  <c r="AB88" i="12" s="1"/>
  <c r="W88" i="12" s="1"/>
  <c r="Z87" i="12"/>
  <c r="Y87" i="12"/>
  <c r="X87" i="12"/>
  <c r="AA87" i="12" s="1"/>
  <c r="AB87" i="12" s="1"/>
  <c r="W87" i="12" s="1"/>
  <c r="Z86" i="12"/>
  <c r="Y86" i="12"/>
  <c r="X86" i="12"/>
  <c r="AA86" i="12" s="1"/>
  <c r="AB86" i="12" s="1"/>
  <c r="W86" i="12" s="1"/>
  <c r="Z85" i="12"/>
  <c r="Y85" i="12"/>
  <c r="X85" i="12"/>
  <c r="AA85" i="12" s="1"/>
  <c r="AB85" i="12" s="1"/>
  <c r="W85" i="12" s="1"/>
  <c r="Z84" i="12"/>
  <c r="Y84" i="12"/>
  <c r="X84" i="12"/>
  <c r="AA84" i="12" s="1"/>
  <c r="AB84" i="12" s="1"/>
  <c r="W84" i="12" s="1"/>
  <c r="Z83" i="12"/>
  <c r="Y83" i="12"/>
  <c r="X83" i="12"/>
  <c r="AA83" i="12" s="1"/>
  <c r="AB83" i="12" s="1"/>
  <c r="W83" i="12" s="1"/>
  <c r="Z82" i="12"/>
  <c r="Y82" i="12"/>
  <c r="X82" i="12"/>
  <c r="AA82" i="12" s="1"/>
  <c r="AB82" i="12" s="1"/>
  <c r="W82" i="12" s="1"/>
  <c r="Z81" i="12"/>
  <c r="Y81" i="12"/>
  <c r="X81" i="12"/>
  <c r="AA81" i="12" s="1"/>
  <c r="AB81" i="12" s="1"/>
  <c r="W81" i="12" s="1"/>
  <c r="Z80" i="12"/>
  <c r="Y80" i="12"/>
  <c r="X80" i="12"/>
  <c r="AA80" i="12" s="1"/>
  <c r="AB80" i="12" s="1"/>
  <c r="W80" i="12" s="1"/>
  <c r="Z79" i="12"/>
  <c r="Y79" i="12"/>
  <c r="X79" i="12"/>
  <c r="AA79" i="12" s="1"/>
  <c r="AB79" i="12" s="1"/>
  <c r="W79" i="12" s="1"/>
  <c r="Z78" i="12"/>
  <c r="Y78" i="12"/>
  <c r="X78" i="12"/>
  <c r="AA78" i="12" s="1"/>
  <c r="AB78" i="12" s="1"/>
  <c r="W78" i="12" s="1"/>
  <c r="Z77" i="12"/>
  <c r="Y77" i="12"/>
  <c r="X77" i="12"/>
  <c r="AA77" i="12" s="1"/>
  <c r="AB77" i="12" s="1"/>
  <c r="W77" i="12" s="1"/>
  <c r="Z76" i="12"/>
  <c r="Y76" i="12"/>
  <c r="X76" i="12"/>
  <c r="AA76" i="12" s="1"/>
  <c r="AB76" i="12" s="1"/>
  <c r="W76" i="12" s="1"/>
  <c r="Z75" i="12"/>
  <c r="Y75" i="12"/>
  <c r="X75" i="12"/>
  <c r="AA75" i="12" s="1"/>
  <c r="AB75" i="12" s="1"/>
  <c r="W75" i="12" s="1"/>
  <c r="Z74" i="12"/>
  <c r="Y74" i="12"/>
  <c r="X74" i="12"/>
  <c r="AA74" i="12" s="1"/>
  <c r="AB74" i="12" s="1"/>
  <c r="W74" i="12" s="1"/>
  <c r="Z73" i="12"/>
  <c r="Y73" i="12"/>
  <c r="X73" i="12"/>
  <c r="AA73" i="12" s="1"/>
  <c r="AB73" i="12" s="1"/>
  <c r="W73" i="12" s="1"/>
  <c r="Z72" i="12"/>
  <c r="Y72" i="12"/>
  <c r="X72" i="12"/>
  <c r="AA72" i="12" s="1"/>
  <c r="AB72" i="12" s="1"/>
  <c r="W72" i="12" s="1"/>
  <c r="Z71" i="12"/>
  <c r="Y71" i="12"/>
  <c r="X71" i="12"/>
  <c r="AA71" i="12" s="1"/>
  <c r="AB71" i="12" s="1"/>
  <c r="W71" i="12" s="1"/>
  <c r="Z70" i="12"/>
  <c r="Y70" i="12"/>
  <c r="X70" i="12"/>
  <c r="AA70" i="12" s="1"/>
  <c r="AB70" i="12" s="1"/>
  <c r="W70" i="12" s="1"/>
  <c r="Z69" i="12"/>
  <c r="Y69" i="12"/>
  <c r="X69" i="12"/>
  <c r="AA69" i="12" s="1"/>
  <c r="AB69" i="12" s="1"/>
  <c r="W69" i="12" s="1"/>
  <c r="Z68" i="12"/>
  <c r="Y68" i="12"/>
  <c r="X68" i="12"/>
  <c r="AA68" i="12" s="1"/>
  <c r="AB68" i="12" s="1"/>
  <c r="W68" i="12" s="1"/>
  <c r="Z67" i="12"/>
  <c r="Y67" i="12"/>
  <c r="X67" i="12"/>
  <c r="AA67" i="12" s="1"/>
  <c r="AB67" i="12" s="1"/>
  <c r="W67" i="12" s="1"/>
  <c r="Z66" i="12"/>
  <c r="Y66" i="12"/>
  <c r="X66" i="12"/>
  <c r="AA66" i="12" s="1"/>
  <c r="AB66" i="12" s="1"/>
  <c r="W66" i="12" s="1"/>
  <c r="Z65" i="12"/>
  <c r="Y65" i="12"/>
  <c r="X65" i="12"/>
  <c r="AA65" i="12" s="1"/>
  <c r="AB65" i="12" s="1"/>
  <c r="W65" i="12" s="1"/>
  <c r="Z64" i="12"/>
  <c r="Y64" i="12"/>
  <c r="X64" i="12"/>
  <c r="AA64" i="12" s="1"/>
  <c r="AB64" i="12" s="1"/>
  <c r="W64" i="12" s="1"/>
  <c r="Z63" i="12"/>
  <c r="Y63" i="12"/>
  <c r="X63" i="12"/>
  <c r="AA63" i="12" s="1"/>
  <c r="AB63" i="12" s="1"/>
  <c r="W63" i="12" s="1"/>
  <c r="Z62" i="12"/>
  <c r="Y62" i="12"/>
  <c r="X62" i="12"/>
  <c r="AA62" i="12" s="1"/>
  <c r="AB62" i="12" s="1"/>
  <c r="W62" i="12" s="1"/>
  <c r="Z61" i="12"/>
  <c r="Y61" i="12"/>
  <c r="X61" i="12"/>
  <c r="AA61" i="12" s="1"/>
  <c r="AB61" i="12" s="1"/>
  <c r="W61" i="12" s="1"/>
  <c r="Z60" i="12"/>
  <c r="Y60" i="12"/>
  <c r="X60" i="12"/>
  <c r="AA60" i="12" s="1"/>
  <c r="AB60" i="12" s="1"/>
  <c r="W60" i="12" s="1"/>
  <c r="Z59" i="12"/>
  <c r="Y59" i="12"/>
  <c r="X59" i="12"/>
  <c r="AA59" i="12" s="1"/>
  <c r="AB59" i="12" s="1"/>
  <c r="W59" i="12" s="1"/>
  <c r="Z58" i="12"/>
  <c r="Y58" i="12"/>
  <c r="X58" i="12"/>
  <c r="AA58" i="12" s="1"/>
  <c r="AB58" i="12" s="1"/>
  <c r="W58" i="12" s="1"/>
  <c r="Z57" i="12"/>
  <c r="Y57" i="12"/>
  <c r="X57" i="12"/>
  <c r="AA57" i="12" s="1"/>
  <c r="AB57" i="12" s="1"/>
  <c r="W57" i="12" s="1"/>
  <c r="Z56" i="12"/>
  <c r="Y56" i="12"/>
  <c r="X56" i="12"/>
  <c r="AA56" i="12" s="1"/>
  <c r="AB56" i="12" s="1"/>
  <c r="W56" i="12" s="1"/>
  <c r="Z55" i="12"/>
  <c r="Y55" i="12"/>
  <c r="X55" i="12"/>
  <c r="AA55" i="12" s="1"/>
  <c r="AB55" i="12" s="1"/>
  <c r="W55" i="12" s="1"/>
  <c r="Z54" i="12"/>
  <c r="Y54" i="12"/>
  <c r="X54" i="12"/>
  <c r="AA54" i="12" s="1"/>
  <c r="AB54" i="12" s="1"/>
  <c r="W54" i="12" s="1"/>
  <c r="Z53" i="12"/>
  <c r="Y53" i="12"/>
  <c r="X53" i="12"/>
  <c r="AA53" i="12" s="1"/>
  <c r="AB53" i="12" s="1"/>
  <c r="W53" i="12" s="1"/>
  <c r="Z52" i="12"/>
  <c r="U50" i="12"/>
  <c r="Y52" i="12" s="1"/>
  <c r="T50" i="12"/>
  <c r="X52" i="12" s="1"/>
  <c r="AA52" i="12" s="1"/>
  <c r="AB52" i="12" s="1"/>
  <c r="V50" i="12" s="1"/>
  <c r="W52" i="12" s="1"/>
  <c r="Z51" i="12"/>
  <c r="U49" i="12"/>
  <c r="Y51" i="12" s="1"/>
  <c r="T49" i="12"/>
  <c r="X51" i="12" s="1"/>
  <c r="AA51" i="12" s="1"/>
  <c r="AB51" i="12" s="1"/>
  <c r="V49" i="12" s="1"/>
  <c r="W51" i="12" s="1"/>
  <c r="Z50" i="12"/>
  <c r="U48" i="12"/>
  <c r="Y50" i="12" s="1"/>
  <c r="T48" i="12"/>
  <c r="X50" i="12" s="1"/>
  <c r="AA50" i="12" s="1"/>
  <c r="AB50" i="12" s="1"/>
  <c r="V48" i="12" s="1"/>
  <c r="W50" i="12" s="1"/>
  <c r="Z49" i="12"/>
  <c r="U47" i="12"/>
  <c r="Y49" i="12" s="1"/>
  <c r="T47" i="12"/>
  <c r="X49" i="12" s="1"/>
  <c r="AA49" i="12" s="1"/>
  <c r="AB49" i="12" s="1"/>
  <c r="V47" i="12" s="1"/>
  <c r="W49" i="12" s="1"/>
  <c r="Z48" i="12"/>
  <c r="Y48" i="12"/>
  <c r="Z47" i="12"/>
  <c r="T45" i="12"/>
  <c r="Z46" i="12"/>
  <c r="T46" i="12"/>
  <c r="Z45" i="12"/>
  <c r="T40" i="12"/>
  <c r="Z44" i="12"/>
  <c r="T28" i="12"/>
  <c r="Z43" i="12"/>
  <c r="T41" i="12"/>
  <c r="Z42" i="12"/>
  <c r="T35" i="12"/>
  <c r="Z41" i="12"/>
  <c r="T44" i="12"/>
  <c r="Z40" i="12"/>
  <c r="Z39" i="12"/>
  <c r="Z38" i="12"/>
  <c r="Z37" i="12"/>
  <c r="Z36" i="12"/>
  <c r="Z35" i="12"/>
  <c r="Z34" i="12"/>
  <c r="U27" i="12"/>
  <c r="T27" i="12"/>
  <c r="Z33" i="12"/>
  <c r="U15" i="12"/>
  <c r="T15" i="12"/>
  <c r="Z32" i="12"/>
  <c r="Z31" i="12"/>
  <c r="U21" i="12"/>
  <c r="T21" i="12"/>
  <c r="Z30" i="12"/>
  <c r="U25" i="12"/>
  <c r="T25" i="12"/>
  <c r="Z29" i="12"/>
  <c r="U11" i="12"/>
  <c r="T11" i="12"/>
  <c r="Z28" i="12"/>
  <c r="U38" i="12"/>
  <c r="T38" i="12"/>
  <c r="Z27" i="12"/>
  <c r="U14" i="12"/>
  <c r="T14" i="12"/>
  <c r="Z26" i="12"/>
  <c r="U13" i="12"/>
  <c r="T13" i="12"/>
  <c r="Z25" i="12"/>
  <c r="U32" i="12"/>
  <c r="T32" i="12"/>
  <c r="Z24" i="12"/>
  <c r="U34" i="12"/>
  <c r="T34" i="12"/>
  <c r="Z23" i="12"/>
  <c r="Z22" i="12"/>
  <c r="U36" i="12"/>
  <c r="T36" i="12"/>
  <c r="Z21" i="12"/>
  <c r="U42" i="12"/>
  <c r="T42" i="12"/>
  <c r="Z20" i="12"/>
  <c r="U33" i="12"/>
  <c r="T33" i="12"/>
  <c r="Z19" i="12"/>
  <c r="U16" i="12"/>
  <c r="T16" i="12"/>
  <c r="Z18" i="12"/>
  <c r="U26" i="12"/>
  <c r="T26" i="12"/>
  <c r="Z17" i="12"/>
  <c r="U23" i="12"/>
  <c r="T23" i="12"/>
  <c r="Z16" i="12"/>
  <c r="U24" i="12"/>
  <c r="T24" i="12"/>
  <c r="U19" i="12"/>
  <c r="T19" i="12"/>
  <c r="Z15" i="12"/>
  <c r="U10" i="12"/>
  <c r="T10" i="12"/>
  <c r="Z14" i="12"/>
  <c r="Z13" i="12"/>
  <c r="U12" i="12"/>
  <c r="T12" i="12"/>
  <c r="Z12" i="12"/>
  <c r="U37" i="12"/>
  <c r="T37" i="12"/>
  <c r="Z11" i="12"/>
  <c r="U17" i="12"/>
  <c r="T17" i="12"/>
  <c r="Z10" i="12"/>
  <c r="U29" i="12"/>
  <c r="T29" i="12"/>
  <c r="Y21" i="11"/>
  <c r="Y20" i="11"/>
  <c r="T13" i="11"/>
  <c r="S13" i="11"/>
  <c r="Y19" i="11"/>
  <c r="T21" i="11"/>
  <c r="X21" i="11" s="1"/>
  <c r="S21" i="11"/>
  <c r="W21" i="11" s="1"/>
  <c r="Y18" i="11"/>
  <c r="T19" i="11"/>
  <c r="S19" i="11"/>
  <c r="Y17" i="11"/>
  <c r="Y16" i="11"/>
  <c r="T18" i="11"/>
  <c r="S18" i="11"/>
  <c r="Y15" i="11"/>
  <c r="T15" i="11"/>
  <c r="S15" i="11"/>
  <c r="Y14" i="11"/>
  <c r="T16" i="11"/>
  <c r="S16" i="11"/>
  <c r="Y13" i="11"/>
  <c r="T14" i="11"/>
  <c r="S14" i="11"/>
  <c r="T20" i="10"/>
  <c r="S20" i="10"/>
  <c r="T22" i="10"/>
  <c r="S22" i="10"/>
  <c r="T34" i="10"/>
  <c r="S34" i="10"/>
  <c r="T26" i="10"/>
  <c r="S26" i="10"/>
  <c r="T17" i="10"/>
  <c r="S17" i="10"/>
  <c r="T36" i="10"/>
  <c r="S36" i="10"/>
  <c r="T12" i="10"/>
  <c r="S12" i="10"/>
  <c r="T16" i="10"/>
  <c r="S16" i="10"/>
  <c r="T10" i="10"/>
  <c r="S10" i="10"/>
  <c r="T32" i="10"/>
  <c r="S32" i="10"/>
  <c r="T14" i="10"/>
  <c r="S14" i="10"/>
  <c r="T23" i="10"/>
  <c r="S23" i="10"/>
  <c r="T18" i="10"/>
  <c r="S18" i="10"/>
  <c r="T21" i="10"/>
  <c r="S21" i="10"/>
  <c r="T24" i="10"/>
  <c r="S24" i="10"/>
  <c r="T19" i="10"/>
  <c r="S19" i="10"/>
  <c r="T25" i="10"/>
  <c r="S25" i="10"/>
  <c r="T30" i="10"/>
  <c r="S30" i="10"/>
  <c r="T15" i="10"/>
  <c r="S15" i="10"/>
  <c r="T27" i="10"/>
  <c r="S27" i="10"/>
  <c r="T13" i="10"/>
  <c r="S13" i="10"/>
  <c r="T37" i="10"/>
  <c r="T31" i="10"/>
  <c r="S31" i="10"/>
  <c r="T28" i="10"/>
  <c r="S28" i="10"/>
  <c r="T15" i="9"/>
  <c r="S15" i="9"/>
  <c r="T20" i="9"/>
  <c r="S20" i="9"/>
  <c r="T17" i="9"/>
  <c r="S17" i="9"/>
  <c r="T16" i="9"/>
  <c r="S16" i="9"/>
  <c r="T19" i="9"/>
  <c r="S19" i="9"/>
  <c r="T18" i="9"/>
  <c r="S18" i="9"/>
  <c r="T14" i="9"/>
  <c r="S14" i="9"/>
  <c r="T13" i="9"/>
  <c r="S13" i="9"/>
  <c r="U40" i="8"/>
  <c r="T40" i="8"/>
  <c r="U42" i="8"/>
  <c r="T42" i="8"/>
  <c r="U12" i="8"/>
  <c r="T12" i="8"/>
  <c r="U30" i="8"/>
  <c r="T30" i="8"/>
  <c r="U31" i="8"/>
  <c r="T31" i="8"/>
  <c r="U13" i="8"/>
  <c r="T13" i="8"/>
  <c r="U24" i="8"/>
  <c r="T24" i="8"/>
  <c r="Z33" i="8"/>
  <c r="U11" i="8"/>
  <c r="T11" i="8"/>
  <c r="Z32" i="8"/>
  <c r="W32" i="8"/>
  <c r="U28" i="8"/>
  <c r="T28" i="8"/>
  <c r="U25" i="8"/>
  <c r="T25" i="8"/>
  <c r="Z31" i="8"/>
  <c r="W31" i="8"/>
  <c r="U26" i="8"/>
  <c r="T26" i="8"/>
  <c r="Z30" i="8"/>
  <c r="W30" i="8"/>
  <c r="U38" i="8"/>
  <c r="T38" i="8"/>
  <c r="Z29" i="8"/>
  <c r="W29" i="8"/>
  <c r="U45" i="8"/>
  <c r="T45" i="8"/>
  <c r="Z28" i="8"/>
  <c r="W28" i="8"/>
  <c r="U19" i="8"/>
  <c r="T19" i="8"/>
  <c r="Z27" i="8"/>
  <c r="W27" i="8"/>
  <c r="U14" i="8"/>
  <c r="T14" i="8"/>
  <c r="Z26" i="8"/>
  <c r="W26" i="8"/>
  <c r="U15" i="8"/>
  <c r="T15" i="8"/>
  <c r="Z25" i="8"/>
  <c r="W25" i="8"/>
  <c r="Z24" i="8"/>
  <c r="W24" i="8"/>
  <c r="U18" i="8"/>
  <c r="T18" i="8"/>
  <c r="Z23" i="8"/>
  <c r="W23" i="8"/>
  <c r="U33" i="8"/>
  <c r="T33" i="8"/>
  <c r="Z22" i="8"/>
  <c r="W22" i="8"/>
  <c r="U41" i="8"/>
  <c r="T41" i="8"/>
  <c r="Z21" i="8"/>
  <c r="W21" i="8"/>
  <c r="U37" i="8"/>
  <c r="T37" i="8"/>
  <c r="Z20" i="8"/>
  <c r="W20" i="8"/>
  <c r="U23" i="8"/>
  <c r="T23" i="8"/>
  <c r="U22" i="8"/>
  <c r="T22" i="8"/>
  <c r="Z19" i="8"/>
  <c r="W19" i="8"/>
  <c r="U46" i="8"/>
  <c r="T46" i="8"/>
  <c r="Z18" i="8"/>
  <c r="U20" i="8"/>
  <c r="T20" i="8"/>
  <c r="Z17" i="8"/>
  <c r="W17" i="8"/>
  <c r="U17" i="8"/>
  <c r="T17" i="8"/>
  <c r="Z16" i="8"/>
  <c r="W16" i="8"/>
  <c r="U44" i="8"/>
  <c r="T44" i="8"/>
  <c r="Z15" i="8"/>
  <c r="W15" i="8"/>
  <c r="U16" i="8"/>
  <c r="T16" i="8"/>
  <c r="Z14" i="8"/>
  <c r="W14" i="8"/>
  <c r="Z13" i="8"/>
  <c r="W13" i="8"/>
  <c r="U32" i="8"/>
  <c r="T32" i="8"/>
  <c r="Z12" i="8"/>
  <c r="W12" i="8"/>
  <c r="U34" i="8"/>
  <c r="T34" i="8"/>
  <c r="Z11" i="8"/>
  <c r="W11" i="8"/>
  <c r="U35" i="8"/>
  <c r="T35" i="8"/>
  <c r="Y20" i="7"/>
  <c r="T18" i="7"/>
  <c r="S18" i="7"/>
  <c r="Y19" i="7"/>
  <c r="T17" i="7"/>
  <c r="S17" i="7"/>
  <c r="Y18" i="7"/>
  <c r="T20" i="7"/>
  <c r="S20" i="7"/>
  <c r="Y17" i="7"/>
  <c r="T19" i="7"/>
  <c r="S19" i="7"/>
  <c r="Y16" i="7"/>
  <c r="T14" i="7"/>
  <c r="S14" i="7"/>
  <c r="Y15" i="7"/>
  <c r="T13" i="7"/>
  <c r="S13" i="7"/>
  <c r="Y14" i="7"/>
  <c r="T15" i="7"/>
  <c r="S15" i="7"/>
  <c r="Y13" i="7"/>
  <c r="T16" i="7"/>
  <c r="S16" i="7"/>
  <c r="Z73" i="6"/>
  <c r="U59" i="6"/>
  <c r="Y73" i="6" s="1"/>
  <c r="T59" i="6"/>
  <c r="X73" i="6" s="1"/>
  <c r="AA73" i="6" s="1"/>
  <c r="AB73" i="6" s="1"/>
  <c r="V59" i="6" s="1"/>
  <c r="W73" i="6" s="1"/>
  <c r="Z72" i="6"/>
  <c r="U58" i="6"/>
  <c r="Y72" i="6" s="1"/>
  <c r="T58" i="6"/>
  <c r="X72" i="6" s="1"/>
  <c r="AA72" i="6" s="1"/>
  <c r="AB72" i="6" s="1"/>
  <c r="V58" i="6" s="1"/>
  <c r="W72" i="6" s="1"/>
  <c r="Z71" i="6"/>
  <c r="U57" i="6"/>
  <c r="Y71" i="6" s="1"/>
  <c r="T57" i="6"/>
  <c r="X71" i="6" s="1"/>
  <c r="AA71" i="6" s="1"/>
  <c r="AB71" i="6" s="1"/>
  <c r="V57" i="6" s="1"/>
  <c r="W71" i="6" s="1"/>
  <c r="Z70" i="6"/>
  <c r="U56" i="6"/>
  <c r="Y70" i="6" s="1"/>
  <c r="T56" i="6"/>
  <c r="X70" i="6" s="1"/>
  <c r="AA70" i="6" s="1"/>
  <c r="AB70" i="6" s="1"/>
  <c r="V56" i="6" s="1"/>
  <c r="W70" i="6" s="1"/>
  <c r="Z69" i="6"/>
  <c r="U55" i="6"/>
  <c r="Y69" i="6" s="1"/>
  <c r="T55" i="6"/>
  <c r="X69" i="6" s="1"/>
  <c r="AA69" i="6" s="1"/>
  <c r="AB69" i="6" s="1"/>
  <c r="V55" i="6" s="1"/>
  <c r="W69" i="6" s="1"/>
  <c r="Z68" i="6"/>
  <c r="U54" i="6"/>
  <c r="Y68" i="6" s="1"/>
  <c r="T54" i="6"/>
  <c r="X68" i="6" s="1"/>
  <c r="AA68" i="6" s="1"/>
  <c r="AB68" i="6" s="1"/>
  <c r="V54" i="6" s="1"/>
  <c r="W68" i="6" s="1"/>
  <c r="Z67" i="6"/>
  <c r="U53" i="6"/>
  <c r="Y67" i="6" s="1"/>
  <c r="T53" i="6"/>
  <c r="X67" i="6" s="1"/>
  <c r="AA67" i="6" s="1"/>
  <c r="AB67" i="6" s="1"/>
  <c r="V53" i="6" s="1"/>
  <c r="W67" i="6" s="1"/>
  <c r="Z66" i="6"/>
  <c r="U52" i="6"/>
  <c r="Y66" i="6" s="1"/>
  <c r="T52" i="6"/>
  <c r="X66" i="6" s="1"/>
  <c r="AA66" i="6" s="1"/>
  <c r="AB66" i="6" s="1"/>
  <c r="V52" i="6" s="1"/>
  <c r="W66" i="6" s="1"/>
  <c r="Z65" i="6"/>
  <c r="U51" i="6"/>
  <c r="Y65" i="6" s="1"/>
  <c r="T51" i="6"/>
  <c r="X65" i="6" s="1"/>
  <c r="AA65" i="6" s="1"/>
  <c r="AB65" i="6" s="1"/>
  <c r="V51" i="6" s="1"/>
  <c r="W65" i="6" s="1"/>
  <c r="Z64" i="6"/>
  <c r="Y64" i="6"/>
  <c r="T44" i="6"/>
  <c r="Z63" i="6"/>
  <c r="W63" i="6"/>
  <c r="T47" i="6"/>
  <c r="Z62" i="6"/>
  <c r="W62" i="6"/>
  <c r="T45" i="6"/>
  <c r="Z61" i="6"/>
  <c r="W61" i="6"/>
  <c r="Y63" i="6"/>
  <c r="T49" i="6"/>
  <c r="Z60" i="6"/>
  <c r="W60" i="6"/>
  <c r="T50" i="6"/>
  <c r="Z59" i="6"/>
  <c r="W59" i="6"/>
  <c r="T37" i="6"/>
  <c r="Z58" i="6"/>
  <c r="W58" i="6"/>
  <c r="T42" i="6"/>
  <c r="Z57" i="6"/>
  <c r="W57" i="6"/>
  <c r="T36" i="6"/>
  <c r="Z56" i="6"/>
  <c r="W56" i="6"/>
  <c r="T40" i="6"/>
  <c r="Z55" i="6"/>
  <c r="W55" i="6"/>
  <c r="U43" i="6"/>
  <c r="T43" i="6"/>
  <c r="Z54" i="6"/>
  <c r="W54" i="6"/>
  <c r="U28" i="6"/>
  <c r="T28" i="6"/>
  <c r="Z53" i="6"/>
  <c r="W53" i="6"/>
  <c r="U24" i="6"/>
  <c r="T24" i="6"/>
  <c r="Z52" i="6"/>
  <c r="W52" i="6"/>
  <c r="U17" i="6"/>
  <c r="T17" i="6"/>
  <c r="Z51" i="6"/>
  <c r="W51" i="6"/>
  <c r="U27" i="6"/>
  <c r="T27" i="6"/>
  <c r="Z50" i="6"/>
  <c r="W50" i="6"/>
  <c r="U13" i="6"/>
  <c r="T13" i="6"/>
  <c r="Z49" i="6"/>
  <c r="W49" i="6"/>
  <c r="U41" i="6"/>
  <c r="T41" i="6"/>
  <c r="Z48" i="6"/>
  <c r="W48" i="6"/>
  <c r="U14" i="6"/>
  <c r="T14" i="6"/>
  <c r="Z47" i="6"/>
  <c r="W47" i="6"/>
  <c r="Y47" i="6"/>
  <c r="X47" i="6"/>
  <c r="Z46" i="6"/>
  <c r="W46" i="6"/>
  <c r="Y46" i="6"/>
  <c r="X46" i="6"/>
  <c r="Z45" i="6"/>
  <c r="W45" i="6"/>
  <c r="Z44" i="6"/>
  <c r="W44" i="6"/>
  <c r="U30" i="6"/>
  <c r="T30" i="6"/>
  <c r="Z43" i="6"/>
  <c r="W43" i="6"/>
  <c r="U20" i="6"/>
  <c r="T20" i="6"/>
  <c r="Z42" i="6"/>
  <c r="W42" i="6"/>
  <c r="U19" i="6"/>
  <c r="T19" i="6"/>
  <c r="Z41" i="6"/>
  <c r="W41" i="6"/>
  <c r="U23" i="6"/>
  <c r="T23" i="6"/>
  <c r="Z40" i="6"/>
  <c r="W40" i="6"/>
  <c r="U22" i="6"/>
  <c r="T22" i="6"/>
  <c r="Z39" i="6"/>
  <c r="W39" i="6"/>
  <c r="Z38" i="6"/>
  <c r="W38" i="6"/>
  <c r="Z37" i="6"/>
  <c r="W37" i="6"/>
  <c r="U29" i="6"/>
  <c r="T29" i="6"/>
  <c r="Z36" i="6"/>
  <c r="W36" i="6"/>
  <c r="U25" i="6"/>
  <c r="T25" i="6"/>
  <c r="Z35" i="6"/>
  <c r="W35" i="6"/>
  <c r="Z34" i="6"/>
  <c r="W34" i="6"/>
  <c r="U31" i="6"/>
  <c r="T31" i="6"/>
  <c r="Z33" i="6"/>
  <c r="W33" i="6"/>
  <c r="U21" i="6"/>
  <c r="T21" i="6"/>
  <c r="Z32" i="6"/>
  <c r="W32" i="6"/>
  <c r="U34" i="6"/>
  <c r="T34" i="6"/>
  <c r="Z31" i="6"/>
  <c r="W31" i="6"/>
  <c r="U12" i="6"/>
  <c r="T12" i="6"/>
  <c r="Z30" i="6"/>
  <c r="W30" i="6"/>
  <c r="U32" i="6"/>
  <c r="T32" i="6"/>
  <c r="Z29" i="6"/>
  <c r="W29" i="6"/>
  <c r="Z28" i="6"/>
  <c r="W28" i="6"/>
  <c r="U10" i="6"/>
  <c r="T10" i="6"/>
  <c r="U11" i="6"/>
  <c r="T11" i="6"/>
  <c r="Z27" i="6"/>
  <c r="W27" i="6"/>
  <c r="Z26" i="6"/>
  <c r="W26" i="6"/>
  <c r="Y19" i="6"/>
  <c r="Z25" i="6"/>
  <c r="W25" i="6"/>
  <c r="U26" i="6"/>
  <c r="T26" i="6"/>
  <c r="Z24" i="6"/>
  <c r="W24" i="6"/>
  <c r="Z23" i="6"/>
  <c r="W23" i="6"/>
  <c r="U18" i="6"/>
  <c r="T18" i="6"/>
  <c r="U38" i="6"/>
  <c r="T38" i="6"/>
  <c r="Z22" i="6"/>
  <c r="W22" i="6"/>
  <c r="U15" i="6"/>
  <c r="T15" i="6"/>
  <c r="Z21" i="6"/>
  <c r="W21" i="6"/>
  <c r="U16" i="6"/>
  <c r="T16" i="6"/>
  <c r="Z20" i="6"/>
  <c r="W20" i="6"/>
  <c r="Z19" i="6"/>
  <c r="W19" i="6"/>
  <c r="Z18" i="6"/>
  <c r="W18" i="6"/>
  <c r="Z17" i="6"/>
  <c r="W17" i="6"/>
  <c r="Z16" i="6"/>
  <c r="W16" i="6"/>
  <c r="Z15" i="6"/>
  <c r="W15" i="6"/>
  <c r="U39" i="6"/>
  <c r="T39" i="6"/>
  <c r="Z14" i="6"/>
  <c r="W14" i="6"/>
  <c r="U48" i="6"/>
  <c r="T48" i="6"/>
  <c r="Z13" i="6"/>
  <c r="W13" i="6"/>
  <c r="U33" i="6"/>
  <c r="T33" i="6"/>
  <c r="Z12" i="6"/>
  <c r="W12" i="6"/>
  <c r="Z11" i="6"/>
  <c r="W11" i="6"/>
  <c r="U46" i="6"/>
  <c r="T46" i="6"/>
  <c r="Z10" i="6"/>
  <c r="W10" i="6"/>
  <c r="Y21" i="5"/>
  <c r="T21" i="5"/>
  <c r="X21" i="5" s="1"/>
  <c r="S21" i="5"/>
  <c r="W21" i="5" s="1"/>
  <c r="Z21" i="5" s="1"/>
  <c r="AA21" i="5" s="1"/>
  <c r="U21" i="5" s="1"/>
  <c r="Y20" i="5"/>
  <c r="T20" i="5"/>
  <c r="S20" i="5"/>
  <c r="Y19" i="5"/>
  <c r="T17" i="5"/>
  <c r="S17" i="5"/>
  <c r="Y18" i="5"/>
  <c r="T16" i="5"/>
  <c r="S16" i="5"/>
  <c r="Y17" i="5"/>
  <c r="T15" i="5"/>
  <c r="S15" i="5"/>
  <c r="Y16" i="5"/>
  <c r="T18" i="5"/>
  <c r="S18" i="5"/>
  <c r="Y15" i="5"/>
  <c r="T19" i="5"/>
  <c r="S19" i="5"/>
  <c r="Y14" i="5"/>
  <c r="T13" i="5"/>
  <c r="S13" i="5"/>
  <c r="Y13" i="5"/>
  <c r="T14" i="5"/>
  <c r="S14" i="5"/>
  <c r="Z57" i="4"/>
  <c r="Z56" i="4"/>
  <c r="T37" i="4"/>
  <c r="Z55" i="4"/>
  <c r="T45" i="4"/>
  <c r="Z54" i="4"/>
  <c r="T35" i="4"/>
  <c r="Z53" i="4"/>
  <c r="T29" i="4"/>
  <c r="Z52" i="4"/>
  <c r="Y52" i="4"/>
  <c r="X52" i="4"/>
  <c r="Z51" i="4"/>
  <c r="Y51" i="4"/>
  <c r="W51" i="4"/>
  <c r="X51" i="4"/>
  <c r="Z50" i="4"/>
  <c r="W50" i="4"/>
  <c r="Y50" i="4"/>
  <c r="X50" i="4"/>
  <c r="Z49" i="4"/>
  <c r="W49" i="4"/>
  <c r="Y49" i="4"/>
  <c r="X49" i="4"/>
  <c r="Z48" i="4"/>
  <c r="W48" i="4"/>
  <c r="Y48" i="4"/>
  <c r="X48" i="4"/>
  <c r="Z47" i="4"/>
  <c r="W47" i="4"/>
  <c r="U15" i="4"/>
  <c r="T15" i="4"/>
  <c r="Z46" i="4"/>
  <c r="W46" i="4"/>
  <c r="U40" i="4"/>
  <c r="T40" i="4"/>
  <c r="Z45" i="4"/>
  <c r="W45" i="4"/>
  <c r="U20" i="4"/>
  <c r="T20" i="4"/>
  <c r="Z44" i="4"/>
  <c r="U21" i="4"/>
  <c r="T21" i="4"/>
  <c r="Z43" i="4"/>
  <c r="W43" i="4"/>
  <c r="U14" i="4"/>
  <c r="T14" i="4"/>
  <c r="Z42" i="4"/>
  <c r="W42" i="4"/>
  <c r="U16" i="4"/>
  <c r="T16" i="4"/>
  <c r="Z41" i="4"/>
  <c r="W41" i="4"/>
  <c r="U44" i="4"/>
  <c r="T44" i="4"/>
  <c r="Z40" i="4"/>
  <c r="W40" i="4"/>
  <c r="U27" i="4"/>
  <c r="T27" i="4"/>
  <c r="Z39" i="4"/>
  <c r="W39" i="4"/>
  <c r="U50" i="4"/>
  <c r="T50" i="4"/>
  <c r="Z38" i="4"/>
  <c r="W38" i="4"/>
  <c r="U22" i="4"/>
  <c r="Z37" i="4"/>
  <c r="W37" i="4"/>
  <c r="U43" i="4"/>
  <c r="T43" i="4"/>
  <c r="Z36" i="4"/>
  <c r="W36" i="4"/>
  <c r="Z35" i="4"/>
  <c r="W35" i="4"/>
  <c r="U48" i="4"/>
  <c r="T48" i="4"/>
  <c r="Z34" i="4"/>
  <c r="W34" i="4"/>
  <c r="Z33" i="4"/>
  <c r="W33" i="4"/>
  <c r="U17" i="4"/>
  <c r="T17" i="4"/>
  <c r="Z32" i="4"/>
  <c r="U28" i="4"/>
  <c r="T28" i="4"/>
  <c r="Z31" i="4"/>
  <c r="W31" i="4"/>
  <c r="U12" i="4"/>
  <c r="T12" i="4"/>
  <c r="Z30" i="4"/>
  <c r="W30" i="4"/>
  <c r="U23" i="4"/>
  <c r="T23" i="4"/>
  <c r="Z29" i="4"/>
  <c r="W29" i="4"/>
  <c r="U30" i="4"/>
  <c r="T30" i="4"/>
  <c r="Z28" i="4"/>
  <c r="W28" i="4"/>
  <c r="Z27" i="4"/>
  <c r="W27" i="4"/>
  <c r="U25" i="4"/>
  <c r="T25" i="4"/>
  <c r="Z26" i="4"/>
  <c r="W26" i="4"/>
  <c r="Z25" i="4"/>
  <c r="U13" i="4"/>
  <c r="T13" i="4"/>
  <c r="Z24" i="4"/>
  <c r="W24" i="4"/>
  <c r="U46" i="4"/>
  <c r="T46" i="4"/>
  <c r="Z22" i="4"/>
  <c r="W22" i="4"/>
  <c r="U26" i="4"/>
  <c r="T26" i="4"/>
  <c r="Z21" i="4"/>
  <c r="W21" i="4"/>
  <c r="U33" i="4"/>
  <c r="T33" i="4"/>
  <c r="Z20" i="4"/>
  <c r="W20" i="4"/>
  <c r="U32" i="4"/>
  <c r="T32" i="4"/>
  <c r="Z19" i="4"/>
  <c r="U11" i="4"/>
  <c r="T11" i="4"/>
  <c r="Z18" i="4"/>
  <c r="W18" i="4"/>
  <c r="U36" i="4"/>
  <c r="T36" i="4"/>
  <c r="Z17" i="4"/>
  <c r="W17" i="4"/>
  <c r="X14" i="4"/>
  <c r="Z16" i="4"/>
  <c r="W16" i="4"/>
  <c r="U24" i="4"/>
  <c r="T24" i="4"/>
  <c r="Z15" i="4"/>
  <c r="U19" i="4"/>
  <c r="T19" i="4"/>
  <c r="Z14" i="4"/>
  <c r="W14" i="4"/>
  <c r="U39" i="4"/>
  <c r="T39" i="4"/>
  <c r="Z13" i="4"/>
  <c r="W13" i="4"/>
  <c r="U18" i="4"/>
  <c r="T18" i="4"/>
  <c r="Z12" i="4"/>
  <c r="W12" i="4"/>
  <c r="U38" i="4"/>
  <c r="T38" i="4"/>
  <c r="U10" i="4"/>
  <c r="T10" i="4"/>
  <c r="Z10" i="4"/>
  <c r="W10" i="4"/>
  <c r="U31" i="4"/>
  <c r="T31" i="4"/>
  <c r="Y21" i="3"/>
  <c r="T21" i="3"/>
  <c r="X21" i="3" s="1"/>
  <c r="S21" i="3"/>
  <c r="W21" i="3" s="1"/>
  <c r="Z21" i="3" s="1"/>
  <c r="AA21" i="3" s="1"/>
  <c r="U21" i="3" s="1"/>
  <c r="Y20" i="3"/>
  <c r="T19" i="3"/>
  <c r="S19" i="3"/>
  <c r="Y19" i="3"/>
  <c r="T16" i="3"/>
  <c r="S16" i="3"/>
  <c r="Y18" i="3"/>
  <c r="T20" i="3"/>
  <c r="S20" i="3"/>
  <c r="Y17" i="3"/>
  <c r="T18" i="3"/>
  <c r="S18" i="3"/>
  <c r="Y16" i="3"/>
  <c r="T17" i="3"/>
  <c r="S17" i="3"/>
  <c r="Y15" i="3"/>
  <c r="T15" i="3"/>
  <c r="S15" i="3"/>
  <c r="Y14" i="3"/>
  <c r="T14" i="3"/>
  <c r="S14" i="3"/>
  <c r="Y13" i="3"/>
  <c r="T13" i="3"/>
  <c r="S13" i="3"/>
  <c r="X63" i="6" l="1"/>
  <c r="X48" i="12"/>
  <c r="W20" i="13"/>
  <c r="W21" i="13"/>
  <c r="AA63" i="6"/>
  <c r="Y62" i="6"/>
  <c r="X62" i="6"/>
  <c r="X64" i="6"/>
  <c r="AA64" i="6" s="1"/>
  <c r="AA62" i="6"/>
  <c r="X45" i="6"/>
  <c r="Y46" i="12"/>
  <c r="AA48" i="12"/>
  <c r="Y47" i="12"/>
  <c r="X47" i="12"/>
  <c r="X46" i="12"/>
  <c r="AA46" i="12" s="1"/>
  <c r="X44" i="12"/>
  <c r="X37" i="14"/>
  <c r="W13" i="13"/>
  <c r="Z13" i="13" s="1"/>
  <c r="X40" i="12"/>
  <c r="Y45" i="12"/>
  <c r="X45" i="12"/>
  <c r="X61" i="6"/>
  <c r="Y61" i="6"/>
  <c r="Y17" i="6"/>
  <c r="X14" i="5"/>
  <c r="W19" i="5"/>
  <c r="X19" i="7"/>
  <c r="Y10" i="14"/>
  <c r="X38" i="14"/>
  <c r="Y20" i="14"/>
  <c r="Y38" i="14"/>
  <c r="W19" i="13"/>
  <c r="X19" i="13"/>
  <c r="X20" i="13"/>
  <c r="Z20" i="13" s="1"/>
  <c r="Y44" i="12"/>
  <c r="X42" i="12"/>
  <c r="Y42" i="12"/>
  <c r="X35" i="14"/>
  <c r="X36" i="14"/>
  <c r="Y35" i="14"/>
  <c r="Y36" i="14"/>
  <c r="Y33" i="14"/>
  <c r="X21" i="14"/>
  <c r="X20" i="14"/>
  <c r="W18" i="13"/>
  <c r="X18" i="13"/>
  <c r="X35" i="12"/>
  <c r="X43" i="12"/>
  <c r="Y39" i="12"/>
  <c r="Y43" i="12"/>
  <c r="X37" i="12"/>
  <c r="Y38" i="12"/>
  <c r="X38" i="12"/>
  <c r="X36" i="12"/>
  <c r="Y35" i="12"/>
  <c r="Y41" i="12"/>
  <c r="Y37" i="12"/>
  <c r="Y36" i="12"/>
  <c r="X39" i="12"/>
  <c r="X41" i="12"/>
  <c r="X57" i="4"/>
  <c r="Y57" i="4"/>
  <c r="W15" i="3"/>
  <c r="Y45" i="6"/>
  <c r="X56" i="6"/>
  <c r="X57" i="6"/>
  <c r="X58" i="6"/>
  <c r="X59" i="6"/>
  <c r="X60" i="6"/>
  <c r="Y56" i="6"/>
  <c r="Y57" i="6"/>
  <c r="Y58" i="6"/>
  <c r="Y59" i="6"/>
  <c r="Y60" i="6"/>
  <c r="X48" i="6"/>
  <c r="X50" i="6"/>
  <c r="Y48" i="6"/>
  <c r="Y50" i="6"/>
  <c r="X20" i="5"/>
  <c r="W20" i="5"/>
  <c r="Y18" i="6"/>
  <c r="X13" i="11"/>
  <c r="W13" i="5"/>
  <c r="W17" i="5"/>
  <c r="X18" i="5"/>
  <c r="X49" i="6"/>
  <c r="X16" i="7"/>
  <c r="W19" i="7"/>
  <c r="W15" i="11"/>
  <c r="X32" i="14"/>
  <c r="Y29" i="6"/>
  <c r="Y39" i="6"/>
  <c r="Y49" i="6"/>
  <c r="Y53" i="6"/>
  <c r="Y54" i="6"/>
  <c r="Y55" i="6"/>
  <c r="W14" i="11"/>
  <c r="X55" i="4"/>
  <c r="Y56" i="4"/>
  <c r="Y55" i="4"/>
  <c r="X56" i="4"/>
  <c r="X54" i="4"/>
  <c r="W20" i="3"/>
  <c r="X20" i="3"/>
  <c r="X15" i="3"/>
  <c r="Y40" i="12"/>
  <c r="X11" i="12"/>
  <c r="Y32" i="14"/>
  <c r="X53" i="4"/>
  <c r="Y54" i="4"/>
  <c r="X43" i="4"/>
  <c r="X44" i="4"/>
  <c r="X45" i="4"/>
  <c r="X47" i="4"/>
  <c r="Y53" i="4"/>
  <c r="Y44" i="4"/>
  <c r="Y45" i="4"/>
  <c r="Y47" i="4"/>
  <c r="Y11" i="12"/>
  <c r="X34" i="12"/>
  <c r="Y34" i="12"/>
  <c r="X15" i="11"/>
  <c r="W13" i="11"/>
  <c r="X14" i="11"/>
  <c r="Z21" i="11"/>
  <c r="Y12" i="8"/>
  <c r="Y26" i="8"/>
  <c r="Y24" i="8"/>
  <c r="Y28" i="8"/>
  <c r="X21" i="8"/>
  <c r="W13" i="7"/>
  <c r="X13" i="7"/>
  <c r="W16" i="7"/>
  <c r="W20" i="7"/>
  <c r="X20" i="7"/>
  <c r="AA52" i="4"/>
  <c r="W19" i="3"/>
  <c r="W18" i="3"/>
  <c r="X19" i="3"/>
  <c r="X18" i="3"/>
  <c r="Y51" i="6"/>
  <c r="Y52" i="6"/>
  <c r="X51" i="6"/>
  <c r="X52" i="6"/>
  <c r="X53" i="6"/>
  <c r="X54" i="6"/>
  <c r="X55" i="6"/>
  <c r="Y14" i="6"/>
  <c r="Y11" i="6"/>
  <c r="W14" i="5"/>
  <c r="W18" i="5"/>
  <c r="X19" i="5"/>
  <c r="X13" i="5"/>
  <c r="X17" i="5"/>
  <c r="AA47" i="6"/>
  <c r="AB47" i="6" s="1"/>
  <c r="X19" i="14"/>
  <c r="X11" i="14"/>
  <c r="X12" i="14"/>
  <c r="X13" i="14"/>
  <c r="X14" i="14"/>
  <c r="X28" i="14"/>
  <c r="X29" i="14"/>
  <c r="Y25" i="14"/>
  <c r="Y13" i="14"/>
  <c r="Y14" i="14"/>
  <c r="Y33" i="6"/>
  <c r="Y37" i="6"/>
  <c r="Y38" i="6"/>
  <c r="Y16" i="6"/>
  <c r="Y25" i="6"/>
  <c r="Y15" i="6"/>
  <c r="Y10" i="6"/>
  <c r="Y12" i="6"/>
  <c r="Y17" i="8"/>
  <c r="X26" i="14"/>
  <c r="X33" i="14"/>
  <c r="X25" i="14"/>
  <c r="Y31" i="6"/>
  <c r="Y27" i="4"/>
  <c r="Y25" i="8"/>
  <c r="Y23" i="8"/>
  <c r="X39" i="6"/>
  <c r="X37" i="6"/>
  <c r="Y13" i="6"/>
  <c r="X10" i="6"/>
  <c r="X19" i="6"/>
  <c r="AA19" i="6" s="1"/>
  <c r="X15" i="6"/>
  <c r="X17" i="6"/>
  <c r="AA17" i="6" s="1"/>
  <c r="X16" i="6"/>
  <c r="X14" i="6"/>
  <c r="X31" i="6"/>
  <c r="Y35" i="6"/>
  <c r="X17" i="14"/>
  <c r="X10" i="14"/>
  <c r="AA47" i="14"/>
  <c r="AB47" i="14" s="1"/>
  <c r="X28" i="8"/>
  <c r="Y24" i="4"/>
  <c r="Y28" i="4"/>
  <c r="Y31" i="4"/>
  <c r="Y43" i="4"/>
  <c r="Y21" i="12"/>
  <c r="Z21" i="13"/>
  <c r="AA43" i="14"/>
  <c r="X21" i="12"/>
  <c r="W18" i="11"/>
  <c r="Y15" i="14"/>
  <c r="Y26" i="14"/>
  <c r="Y19" i="14"/>
  <c r="AA46" i="14"/>
  <c r="AB46" i="14" s="1"/>
  <c r="W46" i="14" s="1"/>
  <c r="Y17" i="14"/>
  <c r="Y29" i="14"/>
  <c r="Y11" i="14"/>
  <c r="X15" i="14"/>
  <c r="Y28" i="14"/>
  <c r="AA45" i="14"/>
  <c r="AA44" i="14"/>
  <c r="Y21" i="14"/>
  <c r="Y12" i="14"/>
  <c r="W17" i="13"/>
  <c r="X35" i="6"/>
  <c r="X22" i="6"/>
  <c r="Y23" i="6"/>
  <c r="X11" i="6"/>
  <c r="X12" i="6"/>
  <c r="Y32" i="4"/>
  <c r="X31" i="4"/>
  <c r="Y10" i="4"/>
  <c r="X10" i="4"/>
  <c r="X17" i="3"/>
  <c r="X23" i="6"/>
  <c r="AA23" i="6" s="1"/>
  <c r="X29" i="8"/>
  <c r="X26" i="8"/>
  <c r="X13" i="6"/>
  <c r="X38" i="6"/>
  <c r="X18" i="6"/>
  <c r="X33" i="6"/>
  <c r="X29" i="6"/>
  <c r="X25" i="6"/>
  <c r="Y22" i="6"/>
  <c r="X12" i="12"/>
  <c r="X15" i="5"/>
  <c r="Y25" i="4"/>
  <c r="Y26" i="4"/>
  <c r="Y30" i="4"/>
  <c r="Y34" i="4"/>
  <c r="Y35" i="4"/>
  <c r="X16" i="11"/>
  <c r="X23" i="12"/>
  <c r="Y28" i="12"/>
  <c r="Y23" i="12"/>
  <c r="Y27" i="12"/>
  <c r="X38" i="4"/>
  <c r="X14" i="13"/>
  <c r="W16" i="13"/>
  <c r="X17" i="13"/>
  <c r="Y42" i="14"/>
  <c r="W15" i="13"/>
  <c r="X16" i="13"/>
  <c r="W14" i="13"/>
  <c r="X15" i="13"/>
  <c r="X16" i="14"/>
  <c r="X18" i="14"/>
  <c r="X22" i="14"/>
  <c r="X23" i="14"/>
  <c r="X24" i="14"/>
  <c r="X27" i="14"/>
  <c r="X30" i="14"/>
  <c r="X31" i="14"/>
  <c r="X34" i="14"/>
  <c r="X39" i="14"/>
  <c r="X40" i="14"/>
  <c r="Y16" i="14"/>
  <c r="Y18" i="14"/>
  <c r="Y22" i="14"/>
  <c r="Y23" i="14"/>
  <c r="Y24" i="14"/>
  <c r="Y27" i="14"/>
  <c r="Y30" i="14"/>
  <c r="Y31" i="14"/>
  <c r="Y34" i="14"/>
  <c r="Y39" i="14"/>
  <c r="Y40" i="14"/>
  <c r="X42" i="14"/>
  <c r="AA41" i="14"/>
  <c r="W16" i="5"/>
  <c r="X19" i="8"/>
  <c r="X20" i="8"/>
  <c r="W19" i="11"/>
  <c r="X20" i="11"/>
  <c r="X19" i="12"/>
  <c r="Y20" i="12"/>
  <c r="X27" i="12"/>
  <c r="X21" i="6"/>
  <c r="X36" i="6"/>
  <c r="X42" i="6"/>
  <c r="X20" i="6"/>
  <c r="X27" i="6"/>
  <c r="X34" i="6"/>
  <c r="X40" i="6"/>
  <c r="X43" i="6"/>
  <c r="Y20" i="6"/>
  <c r="Y21" i="6"/>
  <c r="Y28" i="6"/>
  <c r="Y32" i="6"/>
  <c r="Y34" i="6"/>
  <c r="Y36" i="6"/>
  <c r="Y40" i="6"/>
  <c r="Y41" i="6"/>
  <c r="Y42" i="6"/>
  <c r="Y43" i="6"/>
  <c r="Y44" i="6"/>
  <c r="X24" i="6"/>
  <c r="X26" i="6"/>
  <c r="X28" i="6"/>
  <c r="X30" i="6"/>
  <c r="X32" i="6"/>
  <c r="AA32" i="6" s="1"/>
  <c r="X41" i="6"/>
  <c r="X44" i="6"/>
  <c r="Y24" i="6"/>
  <c r="Y26" i="6"/>
  <c r="Y27" i="6"/>
  <c r="Y30" i="6"/>
  <c r="W15" i="5"/>
  <c r="X16" i="5"/>
  <c r="AA46" i="6"/>
  <c r="AB46" i="6" s="1"/>
  <c r="W14" i="3"/>
  <c r="X37" i="4"/>
  <c r="X46" i="4"/>
  <c r="X13" i="3"/>
  <c r="W16" i="3"/>
  <c r="X12" i="4"/>
  <c r="X13" i="4"/>
  <c r="X20" i="4"/>
  <c r="X21" i="4"/>
  <c r="X23" i="4"/>
  <c r="Y13" i="8"/>
  <c r="Y14" i="8"/>
  <c r="Y15" i="8"/>
  <c r="Y16" i="8"/>
  <c r="X10" i="12"/>
  <c r="Y14" i="4"/>
  <c r="AA14" i="4" s="1"/>
  <c r="X17" i="4"/>
  <c r="Y21" i="4"/>
  <c r="X15" i="7"/>
  <c r="W18" i="7"/>
  <c r="Y10" i="12"/>
  <c r="X14" i="12"/>
  <c r="Y15" i="12"/>
  <c r="X16" i="12"/>
  <c r="Y16" i="12"/>
  <c r="Y24" i="12"/>
  <c r="Y12" i="12"/>
  <c r="X18" i="12"/>
  <c r="X17" i="12"/>
  <c r="Y18" i="12"/>
  <c r="Y22" i="12"/>
  <c r="X25" i="12"/>
  <c r="Y26" i="12"/>
  <c r="X29" i="12"/>
  <c r="Y30" i="12"/>
  <c r="X33" i="12"/>
  <c r="X13" i="12"/>
  <c r="Y14" i="12"/>
  <c r="Y17" i="12"/>
  <c r="X20" i="12"/>
  <c r="X24" i="12"/>
  <c r="Y25" i="12"/>
  <c r="X28" i="12"/>
  <c r="Y29" i="12"/>
  <c r="X32" i="12"/>
  <c r="Y33" i="12"/>
  <c r="Y13" i="12"/>
  <c r="X31" i="12"/>
  <c r="Y32" i="12"/>
  <c r="X15" i="12"/>
  <c r="Y19" i="12"/>
  <c r="X22" i="12"/>
  <c r="X26" i="12"/>
  <c r="X30" i="12"/>
  <c r="Y31" i="12"/>
  <c r="W16" i="11"/>
  <c r="X19" i="11"/>
  <c r="W17" i="11"/>
  <c r="X18" i="11"/>
  <c r="X17" i="11"/>
  <c r="W20" i="11"/>
  <c r="X22" i="8"/>
  <c r="X27" i="8"/>
  <c r="X30" i="8"/>
  <c r="X31" i="8"/>
  <c r="X33" i="8"/>
  <c r="Y30" i="8"/>
  <c r="X32" i="8"/>
  <c r="Y22" i="8"/>
  <c r="Y29" i="8"/>
  <c r="Y31" i="8"/>
  <c r="Y32" i="8"/>
  <c r="X11" i="8"/>
  <c r="X12" i="8"/>
  <c r="Y11" i="8"/>
  <c r="X13" i="8"/>
  <c r="X14" i="8"/>
  <c r="X15" i="8"/>
  <c r="X16" i="8"/>
  <c r="X17" i="8"/>
  <c r="X18" i="8"/>
  <c r="Y19" i="8"/>
  <c r="Y20" i="8"/>
  <c r="Y21" i="8"/>
  <c r="X23" i="8"/>
  <c r="X24" i="8"/>
  <c r="X25" i="8"/>
  <c r="X34" i="8"/>
  <c r="W15" i="7"/>
  <c r="X18" i="7"/>
  <c r="X17" i="7"/>
  <c r="W14" i="7"/>
  <c r="X14" i="7"/>
  <c r="W17" i="7"/>
  <c r="Y33" i="4"/>
  <c r="Y12" i="4"/>
  <c r="Y13" i="4"/>
  <c r="X15" i="4"/>
  <c r="Y20" i="4"/>
  <c r="Y15" i="4"/>
  <c r="Y16" i="4"/>
  <c r="Y17" i="4"/>
  <c r="X24" i="4"/>
  <c r="X25" i="4"/>
  <c r="X26" i="4"/>
  <c r="X27" i="4"/>
  <c r="X28" i="4"/>
  <c r="AA28" i="4" s="1"/>
  <c r="X29" i="4"/>
  <c r="X30" i="4"/>
  <c r="X32" i="4"/>
  <c r="X33" i="4"/>
  <c r="X34" i="4"/>
  <c r="X35" i="4"/>
  <c r="X36" i="4"/>
  <c r="Y37" i="4"/>
  <c r="Y38" i="4"/>
  <c r="X39" i="4"/>
  <c r="X40" i="4"/>
  <c r="X41" i="4"/>
  <c r="X42" i="4"/>
  <c r="Y29" i="4"/>
  <c r="X16" i="4"/>
  <c r="X19" i="4"/>
  <c r="Y36" i="4"/>
  <c r="Y39" i="4"/>
  <c r="Y40" i="4"/>
  <c r="Y41" i="4"/>
  <c r="Y42" i="4"/>
  <c r="Y46" i="4"/>
  <c r="X16" i="3"/>
  <c r="W13" i="3"/>
  <c r="X14" i="3"/>
  <c r="W17" i="3"/>
  <c r="AA50" i="4"/>
  <c r="AA37" i="14"/>
  <c r="AA48" i="4"/>
  <c r="AA51" i="4"/>
  <c r="AA49" i="4"/>
  <c r="Z19" i="13" l="1"/>
  <c r="AA20" i="14"/>
  <c r="AA21" i="14"/>
  <c r="AA45" i="6"/>
  <c r="AA61" i="6"/>
  <c r="Z14" i="5"/>
  <c r="Z20" i="5"/>
  <c r="Z19" i="5"/>
  <c r="AA44" i="12"/>
  <c r="AA41" i="12"/>
  <c r="AA40" i="12"/>
  <c r="AA47" i="12"/>
  <c r="Z19" i="3"/>
  <c r="AA39" i="12"/>
  <c r="AA45" i="12"/>
  <c r="AA10" i="14"/>
  <c r="AA38" i="14"/>
  <c r="AA36" i="14"/>
  <c r="Z19" i="7"/>
  <c r="Z13" i="11"/>
  <c r="Z15" i="3"/>
  <c r="AA60" i="6"/>
  <c r="AA48" i="6"/>
  <c r="AA12" i="6"/>
  <c r="AA56" i="6"/>
  <c r="Z18" i="5"/>
  <c r="Z17" i="5"/>
  <c r="Z13" i="5"/>
  <c r="Z16" i="7"/>
  <c r="AA26" i="8"/>
  <c r="Z13" i="7"/>
  <c r="Z20" i="7"/>
  <c r="AA11" i="14"/>
  <c r="AA35" i="14"/>
  <c r="AA33" i="14"/>
  <c r="AA25" i="14"/>
  <c r="AA28" i="14"/>
  <c r="Z18" i="13"/>
  <c r="AA38" i="12"/>
  <c r="AA42" i="12"/>
  <c r="AA35" i="12"/>
  <c r="AA37" i="12"/>
  <c r="AA36" i="12"/>
  <c r="Z15" i="11"/>
  <c r="AA32" i="14"/>
  <c r="AA31" i="14"/>
  <c r="AA14" i="14"/>
  <c r="AA12" i="14"/>
  <c r="AA43" i="12"/>
  <c r="AA34" i="12"/>
  <c r="AA11" i="12"/>
  <c r="Z14" i="11"/>
  <c r="AA57" i="4"/>
  <c r="AA47" i="4"/>
  <c r="AA27" i="4"/>
  <c r="AA56" i="4"/>
  <c r="Z20" i="3"/>
  <c r="AA57" i="6"/>
  <c r="AA18" i="6"/>
  <c r="AA49" i="6"/>
  <c r="AA58" i="6"/>
  <c r="AA59" i="6"/>
  <c r="AA54" i="6"/>
  <c r="AA53" i="6"/>
  <c r="AA50" i="6"/>
  <c r="AA51" i="6"/>
  <c r="AA29" i="6"/>
  <c r="AA55" i="6"/>
  <c r="AA39" i="6"/>
  <c r="AA12" i="8"/>
  <c r="AA52" i="6"/>
  <c r="AA21" i="8"/>
  <c r="AA54" i="4"/>
  <c r="AA55" i="4"/>
  <c r="AA43" i="4"/>
  <c r="AA45" i="4"/>
  <c r="AA44" i="4"/>
  <c r="Z18" i="3"/>
  <c r="AA19" i="14"/>
  <c r="AA53" i="4"/>
  <c r="AA24" i="8"/>
  <c r="AA28" i="8"/>
  <c r="AA35" i="4"/>
  <c r="AA31" i="4"/>
  <c r="AA14" i="6"/>
  <c r="AA11" i="6"/>
  <c r="AA25" i="6"/>
  <c r="Z15" i="5"/>
  <c r="AA42" i="14"/>
  <c r="AA33" i="6"/>
  <c r="AA29" i="14"/>
  <c r="AA15" i="6"/>
  <c r="AA37" i="6"/>
  <c r="AA17" i="8"/>
  <c r="AA13" i="8"/>
  <c r="AA30" i="14"/>
  <c r="AA13" i="14"/>
  <c r="AA26" i="14"/>
  <c r="AA27" i="12"/>
  <c r="AA30" i="12"/>
  <c r="AA38" i="6"/>
  <c r="AA16" i="6"/>
  <c r="AB16" i="6" s="1"/>
  <c r="AA10" i="6"/>
  <c r="AB64" i="6" s="1"/>
  <c r="W64" i="6" s="1"/>
  <c r="AA31" i="6"/>
  <c r="AA25" i="8"/>
  <c r="AA23" i="8"/>
  <c r="AA17" i="14"/>
  <c r="AA15" i="14"/>
  <c r="AA35" i="6"/>
  <c r="AA24" i="4"/>
  <c r="AA30" i="4"/>
  <c r="AA46" i="4"/>
  <c r="AA40" i="4"/>
  <c r="AA32" i="4"/>
  <c r="AA25" i="4"/>
  <c r="AA10" i="4"/>
  <c r="Z17" i="3"/>
  <c r="Z13" i="3"/>
  <c r="AA19" i="8"/>
  <c r="Z19" i="11"/>
  <c r="AA13" i="6"/>
  <c r="W47" i="14"/>
  <c r="AA29" i="8"/>
  <c r="AA12" i="4"/>
  <c r="Z16" i="3"/>
  <c r="AA21" i="12"/>
  <c r="W38" i="12"/>
  <c r="Z16" i="11"/>
  <c r="Z20" i="11"/>
  <c r="AA12" i="12"/>
  <c r="Z18" i="7"/>
  <c r="AA39" i="14"/>
  <c r="AA27" i="14"/>
  <c r="AA23" i="12"/>
  <c r="AA28" i="12"/>
  <c r="AA20" i="12"/>
  <c r="AA32" i="12"/>
  <c r="AA15" i="12"/>
  <c r="AA13" i="12"/>
  <c r="AA14" i="12"/>
  <c r="AA10" i="12"/>
  <c r="AA26" i="12"/>
  <c r="AA17" i="12"/>
  <c r="Z18" i="11"/>
  <c r="AA23" i="14"/>
  <c r="AA18" i="14"/>
  <c r="AA40" i="14"/>
  <c r="Z14" i="13"/>
  <c r="Z17" i="13"/>
  <c r="Z16" i="13"/>
  <c r="AA41" i="6"/>
  <c r="AA44" i="6"/>
  <c r="AA42" i="6"/>
  <c r="AA22" i="6"/>
  <c r="AA20" i="6"/>
  <c r="AA26" i="4"/>
  <c r="AA13" i="4"/>
  <c r="AA41" i="4"/>
  <c r="AA17" i="4"/>
  <c r="AA33" i="4"/>
  <c r="AA39" i="4"/>
  <c r="AA37" i="4"/>
  <c r="AA36" i="4"/>
  <c r="AA20" i="4"/>
  <c r="AA21" i="4"/>
  <c r="Z16" i="5"/>
  <c r="AA22" i="8"/>
  <c r="AA20" i="8"/>
  <c r="AA14" i="8"/>
  <c r="AA15" i="8"/>
  <c r="Z15" i="7"/>
  <c r="AA24" i="6"/>
  <c r="AA36" i="6"/>
  <c r="AA43" i="6"/>
  <c r="AA27" i="6"/>
  <c r="AA26" i="6"/>
  <c r="AA19" i="12"/>
  <c r="AA38" i="4"/>
  <c r="AA34" i="4"/>
  <c r="Z14" i="3"/>
  <c r="AA34" i="14"/>
  <c r="AA24" i="14"/>
  <c r="Z15" i="13"/>
  <c r="Z17" i="7"/>
  <c r="AA31" i="8"/>
  <c r="AA16" i="12"/>
  <c r="AA16" i="14"/>
  <c r="AA29" i="4"/>
  <c r="AA15" i="4"/>
  <c r="AA22" i="14"/>
  <c r="AB42" i="14"/>
  <c r="W42" i="14" s="1"/>
  <c r="AA28" i="6"/>
  <c r="AA34" i="6"/>
  <c r="AA21" i="6"/>
  <c r="AA31" i="12"/>
  <c r="AA30" i="6"/>
  <c r="AA40" i="6"/>
  <c r="AA22" i="12"/>
  <c r="AA16" i="8"/>
  <c r="AA25" i="12"/>
  <c r="AA29" i="12"/>
  <c r="AA18" i="12"/>
  <c r="AA42" i="4"/>
  <c r="AA16" i="4"/>
  <c r="AA30" i="8"/>
  <c r="AA24" i="12"/>
  <c r="AA33" i="12"/>
  <c r="Z17" i="11"/>
  <c r="AA11" i="8"/>
  <c r="AA32" i="8"/>
  <c r="Z14" i="7"/>
  <c r="AB49" i="4"/>
  <c r="AB51" i="4"/>
  <c r="AB50" i="4"/>
  <c r="AB63" i="6" l="1"/>
  <c r="AB62" i="6"/>
  <c r="AA14" i="5"/>
  <c r="AB48" i="12"/>
  <c r="W48" i="12" s="1"/>
  <c r="AB47" i="12"/>
  <c r="W47" i="12" s="1"/>
  <c r="AB46" i="12"/>
  <c r="W46" i="12" s="1"/>
  <c r="AB45" i="12"/>
  <c r="W45" i="12" s="1"/>
  <c r="AB61" i="6"/>
  <c r="AB44" i="12"/>
  <c r="W44" i="12" s="1"/>
  <c r="AB43" i="12"/>
  <c r="W43" i="12" s="1"/>
  <c r="AB31" i="14"/>
  <c r="AB38" i="14"/>
  <c r="AB35" i="14"/>
  <c r="AB37" i="14"/>
  <c r="AB13" i="14"/>
  <c r="AB42" i="12"/>
  <c r="W42" i="12" s="1"/>
  <c r="AB60" i="6"/>
  <c r="AB59" i="6"/>
  <c r="AB58" i="6"/>
  <c r="AB57" i="6"/>
  <c r="AB56" i="6"/>
  <c r="AA18" i="5"/>
  <c r="AA20" i="5"/>
  <c r="AA13" i="5"/>
  <c r="AA15" i="5"/>
  <c r="AA16" i="5"/>
  <c r="AA19" i="5"/>
  <c r="AA17" i="5"/>
  <c r="AB57" i="4"/>
  <c r="AB56" i="4"/>
  <c r="AB52" i="4"/>
  <c r="W52" i="4" s="1"/>
  <c r="AB55" i="4"/>
  <c r="AB40" i="12"/>
  <c r="W40" i="12" s="1"/>
  <c r="AB41" i="12"/>
  <c r="W41" i="12" s="1"/>
  <c r="AB36" i="12"/>
  <c r="W36" i="12" s="1"/>
  <c r="AB38" i="12"/>
  <c r="AB37" i="12"/>
  <c r="W37" i="12" s="1"/>
  <c r="AB39" i="12"/>
  <c r="W39" i="12" s="1"/>
  <c r="AA21" i="11"/>
  <c r="AB53" i="4"/>
  <c r="W53" i="4" s="1"/>
  <c r="AB54" i="4"/>
  <c r="W54" i="4" s="1"/>
  <c r="AA13" i="3"/>
  <c r="U13" i="3" s="1"/>
  <c r="AB55" i="6"/>
  <c r="AB52" i="6"/>
  <c r="AB54" i="6"/>
  <c r="AB53" i="6"/>
  <c r="AB48" i="6"/>
  <c r="AB50" i="6"/>
  <c r="AB51" i="6"/>
  <c r="AB49" i="6"/>
  <c r="AB37" i="6"/>
  <c r="AA16" i="7"/>
  <c r="AA18" i="13"/>
  <c r="AB29" i="14"/>
  <c r="AB19" i="6"/>
  <c r="AB48" i="4"/>
  <c r="AA13" i="13"/>
  <c r="AA19" i="11"/>
  <c r="AA18" i="3"/>
  <c r="U18" i="3" s="1"/>
  <c r="AA19" i="3"/>
  <c r="U19" i="3" s="1"/>
  <c r="AA16" i="3"/>
  <c r="U16" i="3" s="1"/>
  <c r="AA20" i="3"/>
  <c r="U20" i="3" s="1"/>
  <c r="AB42" i="6"/>
  <c r="AB16" i="14"/>
  <c r="AB26" i="14"/>
  <c r="AB18" i="14"/>
  <c r="AA15" i="13"/>
  <c r="AB12" i="12"/>
  <c r="W12" i="12" s="1"/>
  <c r="AA20" i="11"/>
  <c r="AB14" i="14"/>
  <c r="AB19" i="14"/>
  <c r="AB17" i="14"/>
  <c r="AB15" i="14"/>
  <c r="AB30" i="14"/>
  <c r="AB27" i="14"/>
  <c r="AB25" i="14"/>
  <c r="AB28" i="14"/>
  <c r="AB43" i="14"/>
  <c r="W43" i="14" s="1"/>
  <c r="AB32" i="14"/>
  <c r="AB23" i="14"/>
  <c r="AB45" i="14"/>
  <c r="W45" i="14" s="1"/>
  <c r="AB44" i="14"/>
  <c r="W44" i="14" s="1"/>
  <c r="AB24" i="14"/>
  <c r="AB12" i="14"/>
  <c r="AB34" i="14"/>
  <c r="AB33" i="14"/>
  <c r="AB22" i="14"/>
  <c r="AB21" i="14"/>
  <c r="AB10" i="14"/>
  <c r="AB11" i="14"/>
  <c r="AB20" i="14"/>
  <c r="AB39" i="14"/>
  <c r="AB40" i="14"/>
  <c r="W40" i="14" s="1"/>
  <c r="AB36" i="14"/>
  <c r="AB41" i="14"/>
  <c r="W41" i="14" s="1"/>
  <c r="AA20" i="13"/>
  <c r="AA17" i="13"/>
  <c r="AA16" i="13"/>
  <c r="AA14" i="13"/>
  <c r="AA19" i="13"/>
  <c r="AA21" i="13"/>
  <c r="AB43" i="6"/>
  <c r="AB41" i="6"/>
  <c r="AB17" i="6"/>
  <c r="AB38" i="6"/>
  <c r="AB34" i="6"/>
  <c r="AB35" i="6"/>
  <c r="AB46" i="4"/>
  <c r="AB40" i="4"/>
  <c r="AB31" i="4"/>
  <c r="AB29" i="4"/>
  <c r="AB35" i="4"/>
  <c r="AA14" i="3"/>
  <c r="U14" i="3" s="1"/>
  <c r="AA17" i="3"/>
  <c r="U17" i="3" s="1"/>
  <c r="AA15" i="3"/>
  <c r="U15" i="3" s="1"/>
  <c r="AB15" i="6"/>
  <c r="AB27" i="6"/>
  <c r="AB11" i="8"/>
  <c r="AB19" i="8"/>
  <c r="AB17" i="8"/>
  <c r="AA20" i="7"/>
  <c r="AA19" i="7"/>
  <c r="AA15" i="7"/>
  <c r="AB22" i="6"/>
  <c r="AB36" i="6"/>
  <c r="AB30" i="6"/>
  <c r="AB20" i="6"/>
  <c r="AB44" i="6"/>
  <c r="AB14" i="6"/>
  <c r="AB40" i="6"/>
  <c r="AB24" i="6"/>
  <c r="AB25" i="6"/>
  <c r="AB31" i="6"/>
  <c r="AB26" i="6"/>
  <c r="AB23" i="6"/>
  <c r="AB12" i="6"/>
  <c r="AB13" i="6"/>
  <c r="AB29" i="6"/>
  <c r="AB11" i="6"/>
  <c r="AB10" i="6"/>
  <c r="AB28" i="6"/>
  <c r="AB14" i="4"/>
  <c r="AB25" i="4"/>
  <c r="W15" i="4" s="1"/>
  <c r="AB17" i="4"/>
  <c r="AB30" i="4"/>
  <c r="AB21" i="6"/>
  <c r="AB18" i="6"/>
  <c r="AB45" i="6"/>
  <c r="AB33" i="6"/>
  <c r="AB39" i="6"/>
  <c r="AB33" i="4"/>
  <c r="AB32" i="6"/>
  <c r="AB20" i="8"/>
  <c r="AB34" i="12"/>
  <c r="W34" i="12" s="1"/>
  <c r="AB32" i="12"/>
  <c r="W32" i="12" s="1"/>
  <c r="AB33" i="12"/>
  <c r="W33" i="12" s="1"/>
  <c r="AB32" i="4"/>
  <c r="AB26" i="4"/>
  <c r="AA18" i="11"/>
  <c r="AA16" i="11"/>
  <c r="AB37" i="4"/>
  <c r="AB16" i="4"/>
  <c r="AB12" i="4"/>
  <c r="AB45" i="4"/>
  <c r="AB19" i="12"/>
  <c r="W19" i="12" s="1"/>
  <c r="AB43" i="4"/>
  <c r="AB27" i="4"/>
  <c r="AB30" i="12"/>
  <c r="W30" i="12" s="1"/>
  <c r="AB47" i="4"/>
  <c r="AB24" i="4"/>
  <c r="AA17" i="7"/>
  <c r="AB23" i="8"/>
  <c r="AB16" i="8"/>
  <c r="AB35" i="12"/>
  <c r="W35" i="12" s="1"/>
  <c r="AB28" i="4"/>
  <c r="AA18" i="7"/>
  <c r="AA13" i="7"/>
  <c r="AB25" i="12"/>
  <c r="W25" i="12" s="1"/>
  <c r="AB21" i="4"/>
  <c r="AB10" i="4"/>
  <c r="AB29" i="12"/>
  <c r="W29" i="12" s="1"/>
  <c r="AB34" i="4"/>
  <c r="AA14" i="7"/>
  <c r="AB13" i="12"/>
  <c r="W13" i="12" s="1"/>
  <c r="AA13" i="11"/>
  <c r="AB10" i="12"/>
  <c r="W10" i="12" s="1"/>
  <c r="AB38" i="4"/>
  <c r="AB18" i="12"/>
  <c r="W18" i="12" s="1"/>
  <c r="AB41" i="4"/>
  <c r="AB15" i="4"/>
  <c r="AB42" i="4"/>
  <c r="AB31" i="12"/>
  <c r="W31" i="12" s="1"/>
  <c r="AB20" i="4"/>
  <c r="AB36" i="4"/>
  <c r="AB39" i="4"/>
  <c r="AB13" i="4"/>
  <c r="AB44" i="4"/>
  <c r="AB11" i="12"/>
  <c r="W11" i="12" s="1"/>
  <c r="AA15" i="11"/>
  <c r="AB23" i="12"/>
  <c r="W23" i="12" s="1"/>
  <c r="AB16" i="12"/>
  <c r="W16" i="12" s="1"/>
  <c r="AB27" i="12"/>
  <c r="W27" i="12" s="1"/>
  <c r="AA14" i="11"/>
  <c r="AB28" i="12"/>
  <c r="W28" i="12" s="1"/>
  <c r="AB26" i="12"/>
  <c r="W26" i="12" s="1"/>
  <c r="AB17" i="12"/>
  <c r="W17" i="12" s="1"/>
  <c r="AB24" i="12"/>
  <c r="W24" i="12" s="1"/>
  <c r="AB21" i="12"/>
  <c r="W21" i="12" s="1"/>
  <c r="AB20" i="12"/>
  <c r="W20" i="12" s="1"/>
  <c r="AB22" i="12"/>
  <c r="W22" i="12" s="1"/>
  <c r="AB15" i="12"/>
  <c r="W15" i="12" s="1"/>
  <c r="AB14" i="12"/>
  <c r="W14" i="12" s="1"/>
  <c r="AA17" i="11"/>
  <c r="AB15" i="8"/>
  <c r="AB30" i="8"/>
  <c r="AB31" i="8"/>
  <c r="AB26" i="8"/>
  <c r="AB29" i="8"/>
  <c r="AB32" i="8"/>
  <c r="AB12" i="8"/>
  <c r="AB21" i="8"/>
  <c r="AB24" i="8"/>
  <c r="AB22" i="8"/>
  <c r="AB25" i="8"/>
  <c r="AB13" i="8"/>
  <c r="AB14" i="8"/>
  <c r="AB28" i="8"/>
  <c r="W25" i="4" l="1"/>
  <c r="W57" i="4"/>
  <c r="W32" i="4"/>
  <c r="W56" i="4"/>
  <c r="W44" i="4"/>
  <c r="W5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D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00000000-0006-0000-0E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F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13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14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15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3" authorId="0" shapeId="0" xr:uid="{00000000-0006-0000-1600-000001000000}">
      <text>
        <r>
          <rPr>
            <b/>
            <sz val="8"/>
            <color rgb="FF000000"/>
            <rFont val="Tahoma"/>
            <family val="2"/>
            <charset val="238"/>
          </rPr>
          <t>Mladen Čačić:</t>
        </r>
        <r>
          <rPr>
            <sz val="8"/>
            <color rgb="FF000000"/>
            <rFont val="Tahoma"/>
            <family val="2"/>
            <charset val="238"/>
          </rPr>
          <t>Ovdje je potrebno samo sortirati klikom na grb HSL i na prvom kolu upisati mjesto i datum održavanja pojedinog kola lige.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6" authorId="0" shapeId="0" xr:uid="{904EC094-98B8-43B9-A7C7-C210EFA2F3CA}">
      <text>
        <r>
          <rPr>
            <b/>
            <sz val="9"/>
            <color rgb="FF000000"/>
            <rFont val="Tahoma"/>
            <family val="2"/>
            <charset val="238"/>
          </rPr>
          <t>Mladen Čačić:</t>
        </r>
        <r>
          <rPr>
            <sz val="9"/>
            <color rgb="FF000000"/>
            <rFont val="Tahoma"/>
            <family val="2"/>
            <charset val="238"/>
          </rPr>
          <t>ovdje se označava sa X kada ekipa nakon završetka natjecanja dobije crveni karton. Plasmane je moguće sortirati od 1 do zadnjeg klikom na grb HŠRS. Prikaz sortiranih plasmana je na "Ukupni plasman HŠL"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R4" authorId="0" shapeId="0" xr:uid="{00000000-0006-0000-1900-000001000000}">
      <text>
        <r>
          <rPr>
            <b/>
            <sz val="9"/>
            <color indexed="81"/>
            <rFont val="Tahoma"/>
            <family val="2"/>
            <charset val="238"/>
          </rPr>
          <t>Mladen Čačić:</t>
        </r>
        <r>
          <rPr>
            <sz val="9"/>
            <color indexed="81"/>
            <rFont val="Tahoma"/>
            <family val="2"/>
            <charset val="238"/>
          </rPr>
          <t xml:space="preserve">
U tabelu upisujete natjecatelje, nazive ekipa i broj bodova i broj riba nakon svakog kola. U kolone ukupno ne upisujete ništa.
Po završetku unosa kliknite na grb HŠRS da bi rezultate sortirali rastučim redom.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4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5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8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9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C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<sst xmlns="http://schemas.openxmlformats.org/spreadsheetml/2006/main" count="3132" uniqueCount="1075">
  <si>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</si>
  <si>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</si>
  <si>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</si>
  <si>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</si>
  <si>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</si>
  <si>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</si>
  <si>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</si>
  <si>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</si>
  <si>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</si>
  <si>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</si>
  <si>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</si>
  <si>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</si>
  <si>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</si>
  <si>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</si>
  <si>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</si>
  <si>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</si>
  <si>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</si>
  <si>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</si>
  <si>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</si>
  <si>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bod</t>
  </si>
  <si>
    <t>grama</t>
  </si>
  <si>
    <t>težina</t>
  </si>
  <si>
    <t>PLASMAN</t>
  </si>
  <si>
    <t>Bjelka GME Sunja</t>
  </si>
  <si>
    <t>Varaždin Interland Van Den Eynde</t>
  </si>
  <si>
    <t>Som Kotoriba</t>
  </si>
  <si>
    <t>Sava Županja</t>
  </si>
  <si>
    <t>Rak Rakitje</t>
  </si>
  <si>
    <t>Šaran Zaprešić</t>
  </si>
  <si>
    <t>POJEDINAČNI PLASMAN</t>
  </si>
  <si>
    <t>IME I PREZIME</t>
  </si>
  <si>
    <t>Danijel Picer</t>
  </si>
  <si>
    <t xml:space="preserve"> </t>
  </si>
  <si>
    <t>Goran Matijašić</t>
  </si>
  <si>
    <t>Goran Štargl</t>
  </si>
  <si>
    <t>Dejan Vondrak</t>
  </si>
  <si>
    <t>Dino Hrenar</t>
  </si>
  <si>
    <t>Domagoj Ceković</t>
  </si>
  <si>
    <t>Alan Perko</t>
  </si>
  <si>
    <t>Željko Raženj</t>
  </si>
  <si>
    <t>Ivan Turković</t>
  </si>
  <si>
    <t>Goran Funes</t>
  </si>
  <si>
    <t>Stjepan Meseš</t>
  </si>
  <si>
    <t>Damir Dević</t>
  </si>
  <si>
    <t>Igor Mihalac</t>
  </si>
  <si>
    <t>Tomislav Klarić</t>
  </si>
  <si>
    <t>Mihael Pongrac</t>
  </si>
  <si>
    <t>Mario Lončar</t>
  </si>
  <si>
    <t>Miroslav Škoda</t>
  </si>
  <si>
    <t>Erwin Škoda</t>
  </si>
  <si>
    <t>Martin Vrčković</t>
  </si>
  <si>
    <t>Matej Imprić</t>
  </si>
  <si>
    <t>Željko Vrankić</t>
  </si>
  <si>
    <t>Ante Klanac</t>
  </si>
  <si>
    <t>Mladen Dogan</t>
  </si>
  <si>
    <t>Ivica Jakupak</t>
  </si>
  <si>
    <t>Ivica Horvat</t>
  </si>
  <si>
    <t>Vanja Radmanić</t>
  </si>
  <si>
    <t>Josip Kutlić</t>
  </si>
  <si>
    <t>Dejan Sofić</t>
  </si>
  <si>
    <t>Dražen Štajduhar</t>
  </si>
  <si>
    <t>Matija Kraševac</t>
  </si>
  <si>
    <t>Željko Baltić</t>
  </si>
  <si>
    <t>Kristijan Kosmačin</t>
  </si>
  <si>
    <t>Ivica Bonino Hasan</t>
  </si>
  <si>
    <t>Matija Lisjak</t>
  </si>
  <si>
    <t>Darko Orehovec</t>
  </si>
  <si>
    <t>Oliver Pogorelec</t>
  </si>
  <si>
    <t>Želimir Pavlic</t>
  </si>
  <si>
    <t>Dalibor Novoselac</t>
  </si>
  <si>
    <t>Elvis Šinko</t>
  </si>
  <si>
    <t>Mladen Kečkeš</t>
  </si>
  <si>
    <t>Marijan Mađerić</t>
  </si>
  <si>
    <t>Odra   Velika Gorica</t>
  </si>
  <si>
    <t>Amur     Vrbovec</t>
  </si>
  <si>
    <t>Novi Marof</t>
  </si>
  <si>
    <t>Sveti Petar</t>
  </si>
  <si>
    <t>Mario Češi</t>
  </si>
  <si>
    <t>Zlatko Cmrk</t>
  </si>
  <si>
    <t>Miljenko Maltar</t>
  </si>
  <si>
    <t>Zoran Štefanić</t>
  </si>
  <si>
    <t>Željko Kljajić</t>
  </si>
  <si>
    <t>Darko Pažulić</t>
  </si>
  <si>
    <t>Mirko Gostović</t>
  </si>
  <si>
    <t>Vladimir Hartek</t>
  </si>
  <si>
    <t>Nikola Španić</t>
  </si>
  <si>
    <t>Odra V.Gorica</t>
  </si>
  <si>
    <t>Bariša Gogić</t>
  </si>
  <si>
    <t>Nevenko Munjić</t>
  </si>
  <si>
    <t>Zlatko Poparić</t>
  </si>
  <si>
    <t>TPK Zagreb</t>
  </si>
  <si>
    <t>Zlatko Kraljević</t>
  </si>
  <si>
    <t>Anđelo Orač</t>
  </si>
  <si>
    <t>Anđelko Suša</t>
  </si>
  <si>
    <t>Marin Jakelić</t>
  </si>
  <si>
    <t>Tihomir Vukić</t>
  </si>
  <si>
    <t>Amur Vrbovec</t>
  </si>
  <si>
    <t>Jelen Boris</t>
  </si>
  <si>
    <t>Vladimir Ivezić</t>
  </si>
  <si>
    <t>Dubravko Ruklin</t>
  </si>
  <si>
    <t>Karlo Trčak</t>
  </si>
  <si>
    <t>Damir Habunek</t>
  </si>
  <si>
    <t>Mura Mursko Središće</t>
  </si>
  <si>
    <t>Ostriž       Novakovec</t>
  </si>
  <si>
    <t>Darijan Patačko</t>
  </si>
  <si>
    <t>Bistra Repaš</t>
  </si>
  <si>
    <t>Petar Pregiban</t>
  </si>
  <si>
    <t>Mario Sabolić</t>
  </si>
  <si>
    <t>Damir Horvat</t>
  </si>
  <si>
    <t>Josip Orehov</t>
  </si>
  <si>
    <t>Drava, D. Mihaljevec</t>
  </si>
  <si>
    <t>Kristijan Matas</t>
  </si>
  <si>
    <t>Renato Hynek</t>
  </si>
  <si>
    <t>Ilova Garešnica</t>
  </si>
  <si>
    <t>Dražen Bengez</t>
  </si>
  <si>
    <t>Zvjezdan Mađerić</t>
  </si>
  <si>
    <t>Mura M. Središće</t>
  </si>
  <si>
    <t>Nenad Jurinić</t>
  </si>
  <si>
    <t>Ostriž Novakovec</t>
  </si>
  <si>
    <t>Mladen Mesarek</t>
  </si>
  <si>
    <t>Miljenko Brezovec</t>
  </si>
  <si>
    <t>Josip Fink</t>
  </si>
  <si>
    <t>Zoran Posavec</t>
  </si>
  <si>
    <t>Pero Kerhač</t>
  </si>
  <si>
    <t>Marijan Mutak</t>
  </si>
  <si>
    <t>Saša Majić</t>
  </si>
  <si>
    <t>.</t>
  </si>
  <si>
    <t>Belišće   Belišće</t>
  </si>
  <si>
    <t>Amur Darda Interland</t>
  </si>
  <si>
    <t>Udica D. Miholjac</t>
  </si>
  <si>
    <t>Gakovac      Novi Bezdan</t>
  </si>
  <si>
    <t>Matija Vidaković</t>
  </si>
  <si>
    <t>Belišće Belišće</t>
  </si>
  <si>
    <t>Tibor Živić</t>
  </si>
  <si>
    <t>Gakovac N. Bezdan</t>
  </si>
  <si>
    <t>Atila Živić</t>
  </si>
  <si>
    <t>Zlatko Stanimirović</t>
  </si>
  <si>
    <t>Pero Haršić</t>
  </si>
  <si>
    <t>Siniša Vereš</t>
  </si>
  <si>
    <t>Danijel Perković</t>
  </si>
  <si>
    <t>Dragan Gužvić</t>
  </si>
  <si>
    <t>Miroslav Molnar</t>
  </si>
  <si>
    <t>Tihomir Ronta</t>
  </si>
  <si>
    <t>Novica Hostić</t>
  </si>
  <si>
    <t>PLASM</t>
  </si>
  <si>
    <t>Esseker Osijek</t>
  </si>
  <si>
    <t>Karas - Šag</t>
  </si>
  <si>
    <t xml:space="preserve">Starovirac Otok </t>
  </si>
  <si>
    <t xml:space="preserve">                               HRVATSKI ŠPORTSKO</t>
  </si>
  <si>
    <t xml:space="preserve">                                      RIBOLOVNI SAVEZ</t>
  </si>
  <si>
    <t>Željko Matanović</t>
  </si>
  <si>
    <t>Oto Čamagajevac</t>
  </si>
  <si>
    <t>Karas Šag</t>
  </si>
  <si>
    <t>Zoran Pepić</t>
  </si>
  <si>
    <t>Dominik Zemljak</t>
  </si>
  <si>
    <t>Željko Ljubić</t>
  </si>
  <si>
    <t>Starovirac Otok</t>
  </si>
  <si>
    <t>Marin Varzić</t>
  </si>
  <si>
    <t>Željko Jurić</t>
  </si>
  <si>
    <t>Mario Matić</t>
  </si>
  <si>
    <t>Dejan Bojčić</t>
  </si>
  <si>
    <t>Šaran Bicko Selo</t>
  </si>
  <si>
    <t>Tomislav Božić</t>
  </si>
  <si>
    <t>Marin Radman</t>
  </si>
  <si>
    <t>Tomislav Gajer</t>
  </si>
  <si>
    <t>Zvonimir Jakovac</t>
  </si>
  <si>
    <t>Leon Funes</t>
  </si>
  <si>
    <t>Branko Karlović</t>
  </si>
  <si>
    <t>Koprivnica Koprivnica</t>
  </si>
  <si>
    <t>Karas Peklenica</t>
  </si>
  <si>
    <t>Peski Đurđevac</t>
  </si>
  <si>
    <t>Podravka Koprivnica</t>
  </si>
  <si>
    <t>Ludbreg Ludbreg</t>
  </si>
  <si>
    <t>Miroslav Kramar</t>
  </si>
  <si>
    <t>Karas Kuzminec</t>
  </si>
  <si>
    <t>Goran Gašpir</t>
  </si>
  <si>
    <t>Darko Oreški</t>
  </si>
  <si>
    <t>Dean Novak</t>
  </si>
  <si>
    <t>Ivan Šoštarić</t>
  </si>
  <si>
    <t>Vlado Stubičar</t>
  </si>
  <si>
    <t>Ivan Međimorec</t>
  </si>
  <si>
    <t>Dražen Filipović</t>
  </si>
  <si>
    <t>Goroslav Grabarić</t>
  </si>
  <si>
    <t>Damir Zrinski</t>
  </si>
  <si>
    <t>Dino Jeftimov</t>
  </si>
  <si>
    <t>Ivica Vrabec</t>
  </si>
  <si>
    <t>Stjepan Picer</t>
  </si>
  <si>
    <t>Krunoslav Blažek</t>
  </si>
  <si>
    <t>Vedran Blažek</t>
  </si>
  <si>
    <t>Krunoslav Marić</t>
  </si>
  <si>
    <t>Rajmond Pokrivač</t>
  </si>
  <si>
    <t>Zapad  Seniori</t>
  </si>
  <si>
    <t>Korana Karlovac</t>
  </si>
  <si>
    <t>Štuka Poljanski Lug</t>
  </si>
  <si>
    <t>Vukšinac</t>
  </si>
  <si>
    <t>Alfa Zagreb</t>
  </si>
  <si>
    <t>UŠRIDRRH</t>
  </si>
  <si>
    <t>PRVENSTVO HRVATSKE - III. LIGA - ZAPAD 2015. - SENIORI</t>
  </si>
  <si>
    <t>Pintarić Stjepan</t>
  </si>
  <si>
    <t>najslabiji rezultat</t>
  </si>
  <si>
    <t>max</t>
  </si>
  <si>
    <t>Ivanec Ivanec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</si>
  <si>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</si>
  <si>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</si>
  <si>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</si>
  <si>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</si>
  <si>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</si>
  <si>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</si>
  <si>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</si>
  <si>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</si>
  <si>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>Boris Grubić</t>
  </si>
  <si>
    <t>Vladimir Sever</t>
  </si>
  <si>
    <t>Siniša Slavinić</t>
  </si>
  <si>
    <t>Trnje Zagreb</t>
  </si>
  <si>
    <t>Slavko Meister</t>
  </si>
  <si>
    <t>Ekipa</t>
  </si>
  <si>
    <t>Težina</t>
  </si>
  <si>
    <t>Najteža riba</t>
  </si>
  <si>
    <t>Crveni karton</t>
  </si>
  <si>
    <t>Vrhovni sudac :</t>
  </si>
  <si>
    <t>Povjerenik:</t>
  </si>
  <si>
    <t>Lov pastrve prirodnim mamcima</t>
  </si>
  <si>
    <t>Bednja</t>
  </si>
  <si>
    <t>Saša Borošić</t>
  </si>
  <si>
    <t>Darko Jurešić</t>
  </si>
  <si>
    <t>Marko Minanov</t>
  </si>
  <si>
    <t>RIBOLOV PREDATORA S OBALE UMJETNIM MAMCIMA</t>
  </si>
  <si>
    <t/>
  </si>
  <si>
    <t>Branko Radovanović</t>
  </si>
  <si>
    <t xml:space="preserve">Iz  I  lige seniora ispadaju: </t>
  </si>
  <si>
    <t>Bonino Hasan Ivica</t>
  </si>
  <si>
    <t>Varždin Interland Varaždin</t>
  </si>
  <si>
    <t>Geček Nikola</t>
  </si>
  <si>
    <t>Kljaić Željko</t>
  </si>
  <si>
    <t>Rošić Mensur</t>
  </si>
  <si>
    <t>Filipović Dražen</t>
  </si>
  <si>
    <t>Poparić Zlatko</t>
  </si>
  <si>
    <t>Bačica Elda Cernik</t>
  </si>
  <si>
    <t xml:space="preserve">                    Plasmani ekipa i pojedinaca na međunarodnim natjecanjima:</t>
  </si>
  <si>
    <t>PRVENSTVO HRVATSKE SENIORKE</t>
  </si>
  <si>
    <t>Ribomanija Turopolje</t>
  </si>
  <si>
    <t>Štuka        Poljanski Lug</t>
  </si>
  <si>
    <t>Mura    Mursko Središće</t>
  </si>
  <si>
    <t>Korana  Karlovac</t>
  </si>
  <si>
    <t>Renato Mučić</t>
  </si>
  <si>
    <t>Srećko Siber</t>
  </si>
  <si>
    <t>Dorijan Gavez</t>
  </si>
  <si>
    <t>Šaran          Bicko Selo</t>
  </si>
  <si>
    <t>Dejan Mostina</t>
  </si>
  <si>
    <t>Mario Đurakić</t>
  </si>
  <si>
    <t>Zlatko Papišta</t>
  </si>
  <si>
    <t>Ivanec          Ivanec</t>
  </si>
  <si>
    <t>Smuđ             Sisak</t>
  </si>
  <si>
    <t>Damir Ruklić</t>
  </si>
  <si>
    <t>Željko Puljar</t>
  </si>
  <si>
    <t>Božidar Sambol</t>
  </si>
  <si>
    <t>Krunoslav Vojković</t>
  </si>
  <si>
    <t>Darko Šenkiš</t>
  </si>
  <si>
    <t>Matej Šalković</t>
  </si>
  <si>
    <t>Klen                   Majur</t>
  </si>
  <si>
    <t>Pešćenica      Zagreb</t>
  </si>
  <si>
    <t>PRVENSTVO HRVATSKE - III. LIGA 2018. - ZAPAD - SENIORI</t>
  </si>
  <si>
    <t>Štuka Čazma</t>
  </si>
  <si>
    <t>Smuđ   Draškovec</t>
  </si>
  <si>
    <t>Linjak    V. Bukovec</t>
  </si>
  <si>
    <t>Damir Lazar</t>
  </si>
  <si>
    <t>Tvrtko Krešić</t>
  </si>
  <si>
    <t>Smuđ Draškovec</t>
  </si>
  <si>
    <t>Linjak V. Bukovec</t>
  </si>
  <si>
    <t>Željko Kutnjak</t>
  </si>
  <si>
    <t>Danijel Balent</t>
  </si>
  <si>
    <t>Željko Slaviček</t>
  </si>
  <si>
    <t>Tihomir Blatarić</t>
  </si>
  <si>
    <t>Mura M.Središće</t>
  </si>
  <si>
    <t>Šandor Štefo</t>
  </si>
  <si>
    <t>Terzić Igor</t>
  </si>
  <si>
    <t>Amur Ladimirevci</t>
  </si>
  <si>
    <t>Ivan Petek</t>
  </si>
  <si>
    <t>Krešo Breber</t>
  </si>
  <si>
    <t>ŠRK Sveti Petar - Zagreb</t>
  </si>
  <si>
    <t>ŠRK Koprivnica</t>
  </si>
  <si>
    <t>ŠRD Ilova Garešnica</t>
  </si>
  <si>
    <t>ŠRD Ivanec</t>
  </si>
  <si>
    <t>ŠRU Bjelka - Sunja</t>
  </si>
  <si>
    <t>ŠRD Šaran - Zaprešić</t>
  </si>
  <si>
    <t>ŠRD Amur - Vrbovec</t>
  </si>
  <si>
    <t>SRD Stubaki – St. Toplice</t>
  </si>
  <si>
    <t>ŠRD Istra Buje</t>
  </si>
  <si>
    <t>ŠRK Krkuša 1984 Novska</t>
  </si>
  <si>
    <t>Nikola Balent</t>
  </si>
  <si>
    <t>Šimunek Franjo</t>
  </si>
  <si>
    <t>Željezničar   Vinkovci</t>
  </si>
  <si>
    <t>Karas  Rokovci-Andrijaševci</t>
  </si>
  <si>
    <t>Željko Geng</t>
  </si>
  <si>
    <t>Željezničar Vinkovci</t>
  </si>
  <si>
    <t>Antun Butorac</t>
  </si>
  <si>
    <t>Stanko Butorac</t>
  </si>
  <si>
    <t>Karas Rok-Andrijaš.</t>
  </si>
  <si>
    <t>Ivica Bičanić</t>
  </si>
  <si>
    <t>Antun Šimon</t>
  </si>
  <si>
    <t>Dražen Osrečki</t>
  </si>
  <si>
    <t xml:space="preserve">    </t>
  </si>
  <si>
    <t>PRVENSTVO HRVATSKE - II. LIGA 2019 - ZAPAD - SENIORI</t>
  </si>
  <si>
    <t>PRVENSTVO HRVATSKE - II. LIGA - ZAPAD 2019 - SENIORI</t>
  </si>
  <si>
    <t>PRVENSTVO HRVATSKE - II. LIGA 2019 - SJEVER - SENIORI</t>
  </si>
  <si>
    <t>PRVENSTVO HRVATSKE - II. LIGA - SJEVER 2019 - SENIORI</t>
  </si>
  <si>
    <t>PRVENSTVO HRVATSKE - II. LIGA 2019 - ISTOK - SENIORI</t>
  </si>
  <si>
    <t>PRVENSTVO HRVATSKE - II. LIGA - ISTOK 2019 - SENIORI</t>
  </si>
  <si>
    <t xml:space="preserve">                  PRVENSTVO HRVATSKE - III. LIGA 2019 - ISTOK - SENIORI</t>
  </si>
  <si>
    <t xml:space="preserve">                             PRVENSTVO HRVATSKE - III. LIGA - ISTOK 2019 - SENIORI</t>
  </si>
  <si>
    <t>PRVENSTVO HRVATSKE - III. LIGA 2019 - SJEVER - SENIORI</t>
  </si>
  <si>
    <t>PRVENSTVO HRVATSKE - III. LIGA - SJEVER 2019 - SENIORI</t>
  </si>
  <si>
    <r>
      <t>Zapad 2019 / seniori</t>
    </r>
    <r>
      <rPr>
        <sz val="10"/>
        <rFont val="Arial"/>
        <family val="2"/>
        <charset val="238"/>
      </rPr>
      <t/>
    </r>
  </si>
  <si>
    <t>PRVENSTVO HRVATSKE  2019 - LIGA INVALIDA</t>
  </si>
  <si>
    <t>PRVENSTVO HRVATSKE  2019 - LIGA VETERANA</t>
  </si>
  <si>
    <t>PRVENSTVO HRVATSKE  2019 - MLADEŽ U 15</t>
  </si>
  <si>
    <t>PRVENSTVO HRVATSKE  2019 - MLADEŽ U 20</t>
  </si>
  <si>
    <t>PRVENSTVO HRVATSKE  2019 - MLADEŽ U 25</t>
  </si>
  <si>
    <t>LOV PASTRVA NA  JEZERU 2019.</t>
  </si>
  <si>
    <t>Hrvatska Šaranska Liga - Prvenstvo Hrvatske  2019</t>
  </si>
  <si>
    <t>UKUPNI PLASMAN LIGE  2019</t>
  </si>
  <si>
    <t>UKUPNI PLASMAN LIGE ZA 2019. GODINU</t>
  </si>
  <si>
    <t>HLPG - 2019. GODINA</t>
  </si>
  <si>
    <t>Vinkovci       27.04.2019</t>
  </si>
  <si>
    <t>Vinkovci       28.04.2019</t>
  </si>
  <si>
    <t>Topolje         11.05.2019</t>
  </si>
  <si>
    <t>Topolje         12.05.2019</t>
  </si>
  <si>
    <t>Banova Jaruga               01.06.2019</t>
  </si>
  <si>
    <t>Banova Jaruga               02.06.2019</t>
  </si>
  <si>
    <t>Sv. Marija      06.07.2019</t>
  </si>
  <si>
    <t>Sv. Marija      07.07.2019</t>
  </si>
  <si>
    <t>Donja Dubrava       24.08.2019</t>
  </si>
  <si>
    <t>Donja Dubrava       25.08.2019</t>
  </si>
  <si>
    <t>Banova Jaruga       21.09.2019</t>
  </si>
  <si>
    <t>Banova Jaruga       22.09.2019</t>
  </si>
  <si>
    <t>Zagreb Topfishing Garbolino Zagreb</t>
  </si>
  <si>
    <t>Varaždin Interland VDE Varaždin</t>
  </si>
  <si>
    <t>Štuka Colmic Torčec</t>
  </si>
  <si>
    <t>Klen Colmic Sveta Marija</t>
  </si>
  <si>
    <t>TSH Sensas MatchFishing Čakovec</t>
  </si>
  <si>
    <t>Mrena Nova Gradiška</t>
  </si>
  <si>
    <t>Glavatica Pfeifer Sensas Prelog</t>
  </si>
  <si>
    <t>Mario Pejaković</t>
  </si>
  <si>
    <t>Krunoslav Lešić</t>
  </si>
  <si>
    <t>Zdravko Rakarić</t>
  </si>
  <si>
    <t>Denis Žili</t>
  </si>
  <si>
    <t>Dragutin Peter</t>
  </si>
  <si>
    <t>Alan Petrušanec</t>
  </si>
  <si>
    <t>Darko Sedlar</t>
  </si>
  <si>
    <t>Goran Lipić</t>
  </si>
  <si>
    <t>Ivanec</t>
  </si>
  <si>
    <t>Interland VDE Varaždin</t>
  </si>
  <si>
    <t>Bistara Repaš</t>
  </si>
  <si>
    <t>Linjak Match Fishing Pavlovec</t>
  </si>
  <si>
    <t>Miro Mesarić</t>
  </si>
  <si>
    <t>Filip Halić</t>
  </si>
  <si>
    <t>Ljubomir Žuljić</t>
  </si>
  <si>
    <t>Ranko Kovač</t>
  </si>
  <si>
    <t>Stjepan Kolarić</t>
  </si>
  <si>
    <t>Nikola Geček</t>
  </si>
  <si>
    <t>Antonio Težak</t>
  </si>
  <si>
    <t>Luka Hrupek</t>
  </si>
  <si>
    <t>Nikola Banić</t>
  </si>
  <si>
    <t>Leon Međimurec</t>
  </si>
  <si>
    <t>Marin Begović</t>
  </si>
  <si>
    <t>Šaran - Zaprešić Petar Šport</t>
  </si>
  <si>
    <t>Stubaki Stubičke Toplice</t>
  </si>
  <si>
    <t>Varaždin            27.04.2019.</t>
  </si>
  <si>
    <t xml:space="preserve"> Ivanec   28.04.2019.</t>
  </si>
  <si>
    <t>Donja Dubrava    02.06.2019.</t>
  </si>
  <si>
    <t>Donja Dubrava   01.06.2019.</t>
  </si>
  <si>
    <t>Selnica        24.08.2019.</t>
  </si>
  <si>
    <t>Podturen    25.08.2019.</t>
  </si>
  <si>
    <t>Donja Dubrava    22.09.2019.</t>
  </si>
  <si>
    <t>Hrženica    21.09.2019.</t>
  </si>
  <si>
    <t>Garešnica  27.04.2019.</t>
  </si>
  <si>
    <t>Garešnica  28.04.2019.</t>
  </si>
  <si>
    <t>Zaprešić  11.05.2019.</t>
  </si>
  <si>
    <t>Zaprešić  12.05.2019.</t>
  </si>
  <si>
    <t>Veleševec  01.06.2019.</t>
  </si>
  <si>
    <t>Veleševec  02.06.2019.</t>
  </si>
  <si>
    <t>Stubičke Toplice   25.08.2019.</t>
  </si>
  <si>
    <t>Šumbar    22.09.2019.</t>
  </si>
  <si>
    <t>Repnjak   27.04.2019.</t>
  </si>
  <si>
    <t>Dalibor Agbaba</t>
  </si>
  <si>
    <t>Zvonko Antolić</t>
  </si>
  <si>
    <t>Zoran Haladi</t>
  </si>
  <si>
    <t>Stubaki St. Toplice</t>
  </si>
  <si>
    <t>Renato Dugorepec</t>
  </si>
  <si>
    <t>Miroslav Zajec</t>
  </si>
  <si>
    <t>Boris Vuksan</t>
  </si>
  <si>
    <t>Božidar Magdć</t>
  </si>
  <si>
    <t>Željko Martinić</t>
  </si>
  <si>
    <t>Klen Nova Gradiška</t>
  </si>
  <si>
    <t>Klen Slatina</t>
  </si>
  <si>
    <t>Dubravko Špoljarić</t>
  </si>
  <si>
    <t>Hari Kremer</t>
  </si>
  <si>
    <t>Danijel Pulić</t>
  </si>
  <si>
    <t>Mario Tančak</t>
  </si>
  <si>
    <t>Željko Vilk</t>
  </si>
  <si>
    <t>Tihomir Ištvanović</t>
  </si>
  <si>
    <t>Jovica Beneš</t>
  </si>
  <si>
    <t>Adriano Idek</t>
  </si>
  <si>
    <t>Ivan Tipurić</t>
  </si>
  <si>
    <t>Dražen Poljak</t>
  </si>
  <si>
    <t>Robert Keller</t>
  </si>
  <si>
    <t>B- šport Koprivnica</t>
  </si>
  <si>
    <t>B - šport Koprivnica</t>
  </si>
  <si>
    <t>Branimir Dolenec</t>
  </si>
  <si>
    <t>Miroslav Galešić</t>
  </si>
  <si>
    <t>Mladen Gres</t>
  </si>
  <si>
    <t>Dragutin Drk</t>
  </si>
  <si>
    <t>Karlo Strbad</t>
  </si>
  <si>
    <t>Ivan Starčević</t>
  </si>
  <si>
    <t>Repnjak   28.04.2019.</t>
  </si>
  <si>
    <t>Repnjak   06.07.2019.</t>
  </si>
  <si>
    <t>Repnjak   07.07.2019.</t>
  </si>
  <si>
    <t>Drava Osijek   24.08.2019.</t>
  </si>
  <si>
    <t>Drava Osijek   25.08.2019.</t>
  </si>
  <si>
    <t>Sava Mačkovac   21.09.2019.</t>
  </si>
  <si>
    <t>Sava Mačkovac   22.09.2019.</t>
  </si>
  <si>
    <t>Ravanjska kapela  28.04.2019.</t>
  </si>
  <si>
    <t>Donja Dubrava    07.07.2019.</t>
  </si>
  <si>
    <t>Bednja   24.08.2019.</t>
  </si>
  <si>
    <t>Drava Hrženica   25.08.2019.</t>
  </si>
  <si>
    <t>Donja Dubrava  21.09.2019.</t>
  </si>
  <si>
    <t>Donja Dubrava  22.09.2019.</t>
  </si>
  <si>
    <t>Bajer Slatina  27.04.2019.</t>
  </si>
  <si>
    <t>Bajer Slatina  28.04.2019.</t>
  </si>
  <si>
    <t>Bosut Vinkovci  06.07.2019.</t>
  </si>
  <si>
    <t>Bosut Vinkovci  07.07.2019.</t>
  </si>
  <si>
    <t>Poljanski Lug    01.06.2019.</t>
  </si>
  <si>
    <t>Poljanski Lug    02.06.2019.</t>
  </si>
  <si>
    <t>Bajer Fužine  06.07.2019.</t>
  </si>
  <si>
    <t>Bajer Fužine  07.07.2019.</t>
  </si>
  <si>
    <t>Banova Jaruga  24.08.2019.</t>
  </si>
  <si>
    <t>Banova Jaruga  25.08.2019.</t>
  </si>
  <si>
    <t>Jezero Ontario  21.09.2019.</t>
  </si>
  <si>
    <t>Jezero Ontario  22.09.2019.</t>
  </si>
  <si>
    <t>Klen Sveta Marija</t>
  </si>
  <si>
    <t>Poljanski Lug 08.06.2019.</t>
  </si>
  <si>
    <t>Poljanski Lug 09.06.2019.</t>
  </si>
  <si>
    <t>Ivanec   17.08.2019</t>
  </si>
  <si>
    <t>Ontario Zagreb  18.08.2019.</t>
  </si>
  <si>
    <t>Banova Jaruga 31.08.2019.</t>
  </si>
  <si>
    <t>Banova Jaruga 01.09.2019.</t>
  </si>
  <si>
    <t>Drava Sv. Marija  14.09.2019.</t>
  </si>
  <si>
    <t>Selnica   15.09.2019.</t>
  </si>
  <si>
    <t>Štuka Ferdinandovac</t>
  </si>
  <si>
    <t>Ivezić Vladimir</t>
  </si>
  <si>
    <t>Horvatinović Darko</t>
  </si>
  <si>
    <t>Selnica   18.05.2019.</t>
  </si>
  <si>
    <t>Žabnik  22.06.2019.</t>
  </si>
  <si>
    <t>Žabnik  23.06.2019.</t>
  </si>
  <si>
    <t>Ivanec   14.09.2019.</t>
  </si>
  <si>
    <t>Ivanec    15.09.2019.</t>
  </si>
  <si>
    <t>Drava  Donji Mihaljevec</t>
  </si>
  <si>
    <t>Repnjak   01.06.2019</t>
  </si>
  <si>
    <t>Repnjak   02.06.2019.</t>
  </si>
  <si>
    <t>ORŠK Osijek</t>
  </si>
  <si>
    <t>Slavija Severin</t>
  </si>
  <si>
    <t>Šaran Sopje</t>
  </si>
  <si>
    <t>Franjo Balentović</t>
  </si>
  <si>
    <t>Josip Nagy</t>
  </si>
  <si>
    <t>Kristijan Turk</t>
  </si>
  <si>
    <t>Željko Krpan</t>
  </si>
  <si>
    <t>Velimir Beke</t>
  </si>
  <si>
    <t>Kristijan Komar</t>
  </si>
  <si>
    <t>Bruno Lovrak</t>
  </si>
  <si>
    <t>Zoran Peašinović</t>
  </si>
  <si>
    <t>Lovro Zovko</t>
  </si>
  <si>
    <t>Vedran Crnković</t>
  </si>
  <si>
    <t>Miroslav Grgić</t>
  </si>
  <si>
    <t>Bajer Tamaracom Fužine</t>
  </si>
  <si>
    <t>Piškor Zagreb</t>
  </si>
  <si>
    <t>Agram Piškor         Zagreb</t>
  </si>
  <si>
    <t>Stjepan Kutica</t>
  </si>
  <si>
    <t>ŠRU Odra Lekenik</t>
  </si>
  <si>
    <t xml:space="preserve">Bačica Elda Cernik </t>
  </si>
  <si>
    <t>ŠRU Šaran Bicko Selo</t>
  </si>
  <si>
    <t>ŠRD Ludbreg</t>
  </si>
  <si>
    <t>ŠRD Stubaki- Stubičke Toplice</t>
  </si>
  <si>
    <t>Glavatica Pfeifer TTI Sensas</t>
  </si>
  <si>
    <t>ŠRK Peski Đurđevac</t>
  </si>
  <si>
    <t>PRVENSTVO HRVATSKE  2019 - LIGA MASTERSA</t>
  </si>
  <si>
    <t>Mladen Kovač</t>
  </si>
  <si>
    <t>ŠRK Varaždin Interland</t>
  </si>
  <si>
    <t>ŠRD Žabec – Lug zabočki</t>
  </si>
  <si>
    <t>ŠRK TPK Zagreb</t>
  </si>
  <si>
    <t>ŠRU Smuđ Sisak</t>
  </si>
  <si>
    <t>Marko Horvat</t>
  </si>
  <si>
    <t>KUTINA 10.-12.05.2019</t>
  </si>
  <si>
    <t>JOŠAVA 14.-16.06.2019.</t>
  </si>
  <si>
    <t>ONTARIO 12.-14.07.2019.</t>
  </si>
  <si>
    <t>LAPOVAC 02.-04.08.2019.</t>
  </si>
  <si>
    <t>Ivan Minanov</t>
  </si>
  <si>
    <t>ŠRD Krka - Knin</t>
  </si>
  <si>
    <t>Sloga  Orešje – Savage Gear</t>
  </si>
  <si>
    <t>UŠR Petnja Sibinj</t>
  </si>
  <si>
    <t>Trakošćan Bednja Kapitalac</t>
  </si>
  <si>
    <t>Odra V. Gorica</t>
  </si>
  <si>
    <t>08.06.2019. Crkveni Bok</t>
  </si>
  <si>
    <t>09.06.2019. Crkveni Bok</t>
  </si>
  <si>
    <t>15.09.2019. Crkveni Bok</t>
  </si>
  <si>
    <t>14.09.2019. Crkveni Bok</t>
  </si>
  <si>
    <t>28.09.2019. Topoljski dunavac</t>
  </si>
  <si>
    <t>29.09.2019. Topoljski dunavac</t>
  </si>
  <si>
    <t xml:space="preserve">    Kapetani 1: - Željko Nikić  kapetan 2. - Ivica Brnjić, Delegat – Mile Beslić</t>
  </si>
  <si>
    <t>a) Svjetsko prvenstvo u lovu šarana  - Bloemhof dam (Južna Afrika) od 11.-13.02.2019. godine</t>
  </si>
  <si>
    <t xml:space="preserve">    Reprezentacija je zauzela 10.  mjesto (od  24). U konkurenciji parova natjecatelji su: 4. Dalibor</t>
  </si>
  <si>
    <t xml:space="preserve">    Banaj i Hrvoje Jakopčević, 32. Tomislav Bogdan i Mario Fider, 43. Dominik Grgac i Marko Hruby</t>
  </si>
  <si>
    <t xml:space="preserve">    Rez. Zoran Kolbaba i Filip Novosel</t>
  </si>
  <si>
    <t>b) Svjetsko prvenstvo  u lovu pastrvskog grgeča - Vaal river (Južna Afrika) od 12.-14.02.2019. god.</t>
  </si>
  <si>
    <t xml:space="preserve">    Reprezentacija je zauzela 12.  mjesto (od  14). U konkurenciji parova natjecatelji su: 31. Siniša Pavlinić i Daniel Vignjević,</t>
  </si>
  <si>
    <t>c) Svjetsko prvenstvo  u ribolovu grabežljivca umjetnim mamcem iz čamca - Loskop Dam  (Južna Afrika) od 09.-15.02.2019. god.</t>
  </si>
  <si>
    <t xml:space="preserve">    Reprezentacija je zauzela 10.  mjesto (od  16). U konkurenciji parova natjecatelji su: 11. Mario Matijašić i Hrvoje Kuzmić </t>
  </si>
  <si>
    <t xml:space="preserve">    26. Mirko Hanžeković i Silvio Šimunčić</t>
  </si>
  <si>
    <t xml:space="preserve">    Kapetan 1. Mirko Hanžeković</t>
  </si>
  <si>
    <t xml:space="preserve">    34. Robert Berger i Josip Pecigoš, 37. Krunoslav Jakšić i Anđelko Jazvić</t>
  </si>
  <si>
    <t>16.03.2019.</t>
  </si>
  <si>
    <t>17.03.2019.</t>
  </si>
  <si>
    <t>23.03.2019.</t>
  </si>
  <si>
    <t>24.03.2019.</t>
  </si>
  <si>
    <t xml:space="preserve"> TPK Zagreb</t>
  </si>
  <si>
    <t>Smuđ Sisak</t>
  </si>
  <si>
    <t>Pešćenica Zagreb</t>
  </si>
  <si>
    <t>Česma Bjelovar</t>
  </si>
  <si>
    <t>Bjelovar Bjelovar</t>
  </si>
  <si>
    <t>Delegat HŠRS - S. Meister</t>
  </si>
  <si>
    <t>Vrhovni sudac - Z. Rakarić</t>
  </si>
  <si>
    <t>Šaran Zaprešić Petar Šport</t>
  </si>
  <si>
    <t>Varaždin Interland Van den Eynde</t>
  </si>
  <si>
    <t>Smuđ-Timarmix B. Manastir</t>
  </si>
  <si>
    <t>Zagreb Topfishing Garbolino FFT</t>
  </si>
  <si>
    <t>Jastrebarsko</t>
  </si>
  <si>
    <t>Odra Velika Gorica</t>
  </si>
  <si>
    <t>TSH Matchfishing Čakovec</t>
  </si>
  <si>
    <t>LOV RIBE HRANILICOM NA DNU - FEEDER</t>
  </si>
  <si>
    <t>EKIPNI PLASMAN 2019.</t>
  </si>
  <si>
    <t>Davor Florjanić</t>
  </si>
  <si>
    <t>Nenad Lovrinčević</t>
  </si>
  <si>
    <t>Marko Sraga</t>
  </si>
  <si>
    <t>Luka Pavlaković</t>
  </si>
  <si>
    <t>Neven Ferenčina</t>
  </si>
  <si>
    <t>Dalibor Markotić</t>
  </si>
  <si>
    <t>Tihomir Matejaš</t>
  </si>
  <si>
    <t>Marijan Bakula</t>
  </si>
  <si>
    <t>Šaran Zaprešić petar Šport</t>
  </si>
  <si>
    <t>Marin Sraga</t>
  </si>
  <si>
    <t>Marijan Sraga</t>
  </si>
  <si>
    <t>Darko Ramušćak</t>
  </si>
  <si>
    <t>Varaždin Interland VDE</t>
  </si>
  <si>
    <t>Ninoslav Žagar</t>
  </si>
  <si>
    <t>Antonio Horvatić</t>
  </si>
  <si>
    <t>Davor Kolmanić</t>
  </si>
  <si>
    <t>TSH Sensas Matchfishing Čakovec</t>
  </si>
  <si>
    <t>Akoš Pinkert</t>
  </si>
  <si>
    <t>Šandor Andjal</t>
  </si>
  <si>
    <t>Davor Merda</t>
  </si>
  <si>
    <t>Dario Janus</t>
  </si>
  <si>
    <t>Dejan Janković</t>
  </si>
  <si>
    <t>Asmir Islamović</t>
  </si>
  <si>
    <t>Miro Kos</t>
  </si>
  <si>
    <t>Tomislav Bičanić</t>
  </si>
  <si>
    <t>Krešimir Nikšić</t>
  </si>
  <si>
    <t>Kristijan Fresl</t>
  </si>
  <si>
    <t>Petar Novosel</t>
  </si>
  <si>
    <t>Robert Novosel</t>
  </si>
  <si>
    <t>Ivan Berdik</t>
  </si>
  <si>
    <t>Dušan Petrina</t>
  </si>
  <si>
    <t>Braslav Sever</t>
  </si>
  <si>
    <t>Dragutin Beganović</t>
  </si>
  <si>
    <t>Topoljski dunavac   27.04.2019.</t>
  </si>
  <si>
    <t>Topoljski dunavac   28.04.2019.</t>
  </si>
  <si>
    <t>Banova Jaruga   25.05.2019.</t>
  </si>
  <si>
    <t>Banova Jaruga   26.05.2019.</t>
  </si>
  <si>
    <t>Veleševec   08.06.2019.</t>
  </si>
  <si>
    <t>Banova Jaruga   07.09.2019.</t>
  </si>
  <si>
    <t>Banova Jaruga   08.09.2019.</t>
  </si>
  <si>
    <t>28.09.2019.   Hrženica</t>
  </si>
  <si>
    <t>29.09.2019.   Hrženica</t>
  </si>
  <si>
    <t>POJEDINAČNI PLASMAN 2019.</t>
  </si>
  <si>
    <t>Rječina Jelenje</t>
  </si>
  <si>
    <t>Čabranka Čabar</t>
  </si>
  <si>
    <t>Butižnica Knin</t>
  </si>
  <si>
    <t>Dobra Ogulin</t>
  </si>
  <si>
    <t>30.3.2019.</t>
  </si>
  <si>
    <t>31.3.2019.</t>
  </si>
  <si>
    <t>13.4.2019.</t>
  </si>
  <si>
    <t>14.4.2019.</t>
  </si>
  <si>
    <t>11.5.2019.</t>
  </si>
  <si>
    <t>12.5.2019.</t>
  </si>
  <si>
    <t>25.5.2019.</t>
  </si>
  <si>
    <t>26.6.2019.</t>
  </si>
  <si>
    <t>Boras Mijo</t>
  </si>
  <si>
    <t>Kuk Željko</t>
  </si>
  <si>
    <t>Hunjadi Mihael</t>
  </si>
  <si>
    <t>Štuka D.Dubrava</t>
  </si>
  <si>
    <t>Pešut Ivan</t>
  </si>
  <si>
    <t>Mrežnica D.Resa</t>
  </si>
  <si>
    <t>Kuzmić Hrvoje</t>
  </si>
  <si>
    <t>Šoderica Koprivnica</t>
  </si>
  <si>
    <t>Subašić Jasmin</t>
  </si>
  <si>
    <t>Samobor Samobor</t>
  </si>
  <si>
    <t>Šiljeg Boris</t>
  </si>
  <si>
    <t>Krka Knin</t>
  </si>
  <si>
    <t>Matijašić Mario</t>
  </si>
  <si>
    <t>Ogulin Ogulin</t>
  </si>
  <si>
    <t>Špoljar Nikola</t>
  </si>
  <si>
    <t>Piškor N.Zagreb</t>
  </si>
  <si>
    <t>Miladić Martin</t>
  </si>
  <si>
    <t>Hanžeković Mirko</t>
  </si>
  <si>
    <t>Čenan Ivan</t>
  </si>
  <si>
    <t>Dundović Vlado</t>
  </si>
  <si>
    <t>Pastrva Sirač</t>
  </si>
  <si>
    <t>Lukač Leo</t>
  </si>
  <si>
    <t>Šafar Elio</t>
  </si>
  <si>
    <t>Pazienti Luka</t>
  </si>
  <si>
    <t>Šugić Mateo</t>
  </si>
  <si>
    <t>HML POJEDINAČNO 2019</t>
  </si>
  <si>
    <t>Redni Broj</t>
  </si>
  <si>
    <t>Ime i Prezime</t>
  </si>
  <si>
    <t>Plasman 1.Kolo</t>
  </si>
  <si>
    <t>Plasman 2.Kolo</t>
  </si>
  <si>
    <t>Plasman 3.Kolo</t>
  </si>
  <si>
    <t>Plasman 4.Kolo</t>
  </si>
  <si>
    <t>Plasman 5.Kolo</t>
  </si>
  <si>
    <t>Plasman 7.Kolo</t>
  </si>
  <si>
    <t>N.Bod. ukupno</t>
  </si>
  <si>
    <t>Ukupni Plasman</t>
  </si>
  <si>
    <t>ŠRD Ogulin - Ogulin 1</t>
  </si>
  <si>
    <t>Marinko Puškarić</t>
  </si>
  <si>
    <t>Marko Puškarić</t>
  </si>
  <si>
    <t>Zvjezdan Radočaj</t>
  </si>
  <si>
    <t>ŠRD Ogulin - Ogulin 2</t>
  </si>
  <si>
    <t>Miroslav Katičić</t>
  </si>
  <si>
    <t>Oliver Šimić</t>
  </si>
  <si>
    <t>Jozo Vrbić</t>
  </si>
  <si>
    <t>Marinko Cvijetković</t>
  </si>
  <si>
    <t>Mateo Antolović</t>
  </si>
  <si>
    <t>Luka Pehar</t>
  </si>
  <si>
    <t xml:space="preserve">ŠRD Cetina - Sinj </t>
  </si>
  <si>
    <t>Joško Šuća</t>
  </si>
  <si>
    <t>Jure Šuća</t>
  </si>
  <si>
    <t>Šimun Vugdelija</t>
  </si>
  <si>
    <t xml:space="preserve"> HML EKIPNO 2019</t>
  </si>
  <si>
    <t>Plasman 6.Kolo</t>
  </si>
  <si>
    <t>Plasman 8.Kolo</t>
  </si>
  <si>
    <t xml:space="preserve">    RIBOLOVNI SAVEZ</t>
  </si>
  <si>
    <t xml:space="preserve">"LOV RIBE UDICOM NA PLOVAK" </t>
  </si>
  <si>
    <t>Mitja Kmetec</t>
  </si>
  <si>
    <t>Darko Kolarić</t>
  </si>
  <si>
    <t>Zoran Lipić</t>
  </si>
  <si>
    <t>Dražen Kos</t>
  </si>
  <si>
    <t>Matija Lončar</t>
  </si>
  <si>
    <t>Željko Guliš</t>
  </si>
  <si>
    <t>Franjo Krejči</t>
  </si>
  <si>
    <t>Emil Lukman</t>
  </si>
  <si>
    <t>Miljenko Perko</t>
  </si>
  <si>
    <t>Tomica Šipek</t>
  </si>
  <si>
    <t>Drava-Prelog   02.06.2019.</t>
  </si>
  <si>
    <t>Šoderica   27.04.2019.</t>
  </si>
  <si>
    <t>Drava Osijek  22.09.2019.</t>
  </si>
  <si>
    <t>Drava Osijek        21.09.2019.</t>
  </si>
  <si>
    <t xml:space="preserve"> Hrženica    28.09.2019.</t>
  </si>
  <si>
    <t xml:space="preserve"> Hrženica    29.09.2019.</t>
  </si>
  <si>
    <t>n</t>
  </si>
  <si>
    <t>Juraj Graho</t>
  </si>
  <si>
    <t>Peter Dimitrovski</t>
  </si>
  <si>
    <t>Mario Celezić</t>
  </si>
  <si>
    <t>Jadranko Ceković</t>
  </si>
  <si>
    <t>Žabnik     18.05.2019.</t>
  </si>
  <si>
    <t>Žabnik     19.05.2019.</t>
  </si>
  <si>
    <t>Selnica   22.06.2019.</t>
  </si>
  <si>
    <t>Selnica   23.06.2019.</t>
  </si>
  <si>
    <t>Banova Jaruga   05.10.2019.</t>
  </si>
  <si>
    <t>Banova Jaruga   06.10.2019.</t>
  </si>
  <si>
    <t>Garešnica    18.05.2019.</t>
  </si>
  <si>
    <t>Garešnica    19.05.2019.</t>
  </si>
  <si>
    <t>Poljanski Lug     22.06.2019.</t>
  </si>
  <si>
    <t>Poljanski Lug     23.06.2019.</t>
  </si>
  <si>
    <t>B. Jaruga     27.07.2019.</t>
  </si>
  <si>
    <t>B. Jaruga     28.07.2019.</t>
  </si>
  <si>
    <t>Florijanić Luka</t>
  </si>
  <si>
    <t>Tančak Tomislav</t>
  </si>
  <si>
    <t>Ištvanek Fabricio</t>
  </si>
  <si>
    <t>Varga Jan</t>
  </si>
  <si>
    <t>Glavatica Pfeiffer Sensas Prelog</t>
  </si>
  <si>
    <t>Picer Lana</t>
  </si>
  <si>
    <t>Kovač Patrik</t>
  </si>
  <si>
    <t>Linjak Palovec</t>
  </si>
  <si>
    <t>Čatak David</t>
  </si>
  <si>
    <t>Pakrac Pakrac</t>
  </si>
  <si>
    <t>Puzak Leon</t>
  </si>
  <si>
    <t>Sesvete Sesvete</t>
  </si>
  <si>
    <t>Selnica    28.09.2019</t>
  </si>
  <si>
    <t>Selnica    29.09.2019</t>
  </si>
  <si>
    <t>Strbad Sara</t>
  </si>
  <si>
    <t>Šalković Matej</t>
  </si>
  <si>
    <t>Škoda Erwin</t>
  </si>
  <si>
    <t>Drava Donji Mihaljevec</t>
  </si>
  <si>
    <t>Strbad Karlo</t>
  </si>
  <si>
    <t>Linjak Veliki Bukovec</t>
  </si>
  <si>
    <t>Mesarek Marta</t>
  </si>
  <si>
    <t>Čorba Ivan</t>
  </si>
  <si>
    <t>Dugo Selo Dugo selo</t>
  </si>
  <si>
    <t>Kristić Luka</t>
  </si>
  <si>
    <t>Živković Karlo</t>
  </si>
  <si>
    <t>Petnja Sibinj</t>
  </si>
  <si>
    <t>Vinković Marko</t>
  </si>
  <si>
    <t>Gredičak Oliver</t>
  </si>
  <si>
    <t>Klen Oroslavje</t>
  </si>
  <si>
    <t>Jureša Leon</t>
  </si>
  <si>
    <t>Frinčić Vito</t>
  </si>
  <si>
    <t>Jezera Bedekovčina</t>
  </si>
  <si>
    <t>Szabo Luka</t>
  </si>
  <si>
    <t>Dražić Matko</t>
  </si>
  <si>
    <t>Komorski Adrijana</t>
  </si>
  <si>
    <t>Pozderec Luka</t>
  </si>
  <si>
    <t>Mulc Filip</t>
  </si>
  <si>
    <t>Trupković Dominik</t>
  </si>
  <si>
    <t>Žili Andrej</t>
  </si>
  <si>
    <t>Slavonac Lipik</t>
  </si>
  <si>
    <t>Horvat Marko</t>
  </si>
  <si>
    <t>Rojko Katarina</t>
  </si>
  <si>
    <t>Marković Domagoj</t>
  </si>
  <si>
    <t>Garešnica    28.04.2018.</t>
  </si>
  <si>
    <t>Garešnica    29.04.2018.</t>
  </si>
  <si>
    <t>Poljanski Lug     21.07.2018.</t>
  </si>
  <si>
    <t>Poljanski Lug     22.07.2018.</t>
  </si>
  <si>
    <t>B. Jaruga     29.09.2018.</t>
  </si>
  <si>
    <t>B. Jaruga     30.09.2018.</t>
  </si>
  <si>
    <t>Međimurec Leon</t>
  </si>
  <si>
    <t>Hrenar Dino</t>
  </si>
  <si>
    <t>Funes Leon</t>
  </si>
  <si>
    <t>Pejaković Mario</t>
  </si>
  <si>
    <t>Trušćec Mihaael</t>
  </si>
  <si>
    <t>Mutak Marijana</t>
  </si>
  <si>
    <t>Jelen Marko</t>
  </si>
  <si>
    <t>Trčak Karlo</t>
  </si>
  <si>
    <t>Horvat Srećko</t>
  </si>
  <si>
    <t>Abrić Slavko</t>
  </si>
  <si>
    <t>Kutica Stjepan</t>
  </si>
  <si>
    <t>Božić Tomislav</t>
  </si>
  <si>
    <t>Meseš Stjepan</t>
  </si>
  <si>
    <t>Karlović Branko</t>
  </si>
  <si>
    <t>Zrinski Damir</t>
  </si>
  <si>
    <t>Filipašić Drago</t>
  </si>
  <si>
    <t>Magdić Božidar</t>
  </si>
  <si>
    <t>Hartek Vladimir</t>
  </si>
  <si>
    <t>Petek Ivan</t>
  </si>
  <si>
    <t>Međimorec Ivan</t>
  </si>
  <si>
    <t>Matijević Branko</t>
  </si>
  <si>
    <t>Pokrivač Rajmond</t>
  </si>
  <si>
    <t>Puljić Goran</t>
  </si>
  <si>
    <t>Petreković Ivica</t>
  </si>
  <si>
    <t>Krešić Tvrtko</t>
  </si>
  <si>
    <t>Jurić Marijan</t>
  </si>
  <si>
    <t>Ruklić Damir</t>
  </si>
  <si>
    <t>Vrabec Ivica</t>
  </si>
  <si>
    <t>Prpoš Branko</t>
  </si>
  <si>
    <t>Breber Krešo</t>
  </si>
  <si>
    <t>Pfeifer Zoran</t>
  </si>
  <si>
    <t>Hunjak Tihomir</t>
  </si>
  <si>
    <t>Kutlić Marko</t>
  </si>
  <si>
    <t>Lisjak Marijan</t>
  </si>
  <si>
    <t>Breški Mladen</t>
  </si>
  <si>
    <t>Arbanas Željko</t>
  </si>
  <si>
    <t>Gilioli Lino</t>
  </si>
  <si>
    <t>Panić Matija</t>
  </si>
  <si>
    <t>Orač Anđelo</t>
  </si>
  <si>
    <t>Minanov Mišo</t>
  </si>
  <si>
    <t>LOV RIBE UDICOM NA PLOVAK</t>
  </si>
  <si>
    <r>
      <t xml:space="preserve">                </t>
    </r>
    <r>
      <rPr>
        <b/>
        <sz val="10"/>
        <rFont val="Arial"/>
        <family val="2"/>
        <charset val="238"/>
      </rPr>
      <t xml:space="preserve">     HRVATSKI ŠPORTSKO</t>
    </r>
  </si>
  <si>
    <r>
      <t xml:space="preserve">             </t>
    </r>
    <r>
      <rPr>
        <b/>
        <sz val="10"/>
        <rFont val="Arial"/>
        <family val="2"/>
        <charset val="238"/>
      </rPr>
      <t xml:space="preserve">        RIBOLOVNI SAVEZ</t>
    </r>
  </si>
  <si>
    <t xml:space="preserve">                  HRVATSKI ŠPORTSKO</t>
  </si>
  <si>
    <t xml:space="preserve">                   RIBOLOVNI SAVEZ</t>
  </si>
  <si>
    <t>Žabnik 28.09.2019</t>
  </si>
  <si>
    <t>Žabnik 29.09.2019</t>
  </si>
  <si>
    <t>Darko Glumac</t>
  </si>
  <si>
    <t>Boris Horvat</t>
  </si>
  <si>
    <t xml:space="preserve">      Ukupno kg</t>
  </si>
  <si>
    <t>Sandi Matijašević</t>
  </si>
  <si>
    <t>Dominik Peter</t>
  </si>
  <si>
    <t>Siniša Finek</t>
  </si>
  <si>
    <t>Dragutin Tot</t>
  </si>
  <si>
    <t>Mensur Rorić</t>
  </si>
  <si>
    <t>Branko Marijević</t>
  </si>
  <si>
    <t>Kristijan Komorski</t>
  </si>
  <si>
    <t>Siniša Frančić</t>
  </si>
  <si>
    <t>Krešimir Bogati</t>
  </si>
  <si>
    <t>Mladen Blažeković</t>
  </si>
  <si>
    <t>Saša Vrabec</t>
  </si>
  <si>
    <t>Istra Buje</t>
  </si>
  <si>
    <t>Drago Petrović</t>
  </si>
  <si>
    <t>Mario Volarić</t>
  </si>
  <si>
    <t>Vanja Ugrinović</t>
  </si>
  <si>
    <t>Mario Dananić</t>
  </si>
  <si>
    <t>Amir Šišić</t>
  </si>
  <si>
    <t>Mario Brundić</t>
  </si>
  <si>
    <t>Stjepan Pintarić</t>
  </si>
  <si>
    <t>Josip Kamba</t>
  </si>
  <si>
    <t>Slavko Fuček</t>
  </si>
  <si>
    <t>Anđelko Jakunić</t>
  </si>
  <si>
    <t>Mario Noršić</t>
  </si>
  <si>
    <t>Petar Bašić</t>
  </si>
  <si>
    <t>Dejan Majsec</t>
  </si>
  <si>
    <t>Zdravko Ivčević</t>
  </si>
  <si>
    <t>Marko Jelen</t>
  </si>
  <si>
    <t>Tomislav Mladen</t>
  </si>
  <si>
    <t>Vlato Petrinčić</t>
  </si>
  <si>
    <t>Željko Kljaić</t>
  </si>
  <si>
    <t>Klen Majur</t>
  </si>
  <si>
    <t>Marijan Vujčić</t>
  </si>
  <si>
    <t>Tomislav Studen</t>
  </si>
  <si>
    <t>Dinko Herkov</t>
  </si>
  <si>
    <t>Adel Miljković</t>
  </si>
  <si>
    <t>Kristijan Lušetić</t>
  </si>
  <si>
    <t>Kristijan Stolnik</t>
  </si>
  <si>
    <t>Zlatko Kolić</t>
  </si>
  <si>
    <t>Nino Grudić</t>
  </si>
  <si>
    <t>Ivan Cindrić</t>
  </si>
  <si>
    <t>Mario Muhar</t>
  </si>
  <si>
    <t>Ivan Cenić</t>
  </si>
  <si>
    <t>Bernard Štefanović</t>
  </si>
  <si>
    <t>Marijana Mutak</t>
  </si>
  <si>
    <t>Mura, Mursko Središće</t>
  </si>
  <si>
    <t>Ivanka Škoda</t>
  </si>
  <si>
    <t>Ivanec , Ivanec</t>
  </si>
  <si>
    <t>Vanda Kos</t>
  </si>
  <si>
    <t>Ivona Majsec</t>
  </si>
  <si>
    <t>Marija Remenarić</t>
  </si>
  <si>
    <t xml:space="preserve">Martina Mišar </t>
  </si>
  <si>
    <t>Matea Minanov</t>
  </si>
  <si>
    <t>Danijela Krčmar</t>
  </si>
  <si>
    <t>Štuka, Poljanski Lug</t>
  </si>
  <si>
    <t>Tatjana Štajduhar</t>
  </si>
  <si>
    <t>Koprivnica, Koprivnica</t>
  </si>
  <si>
    <t>Slavica Futivić</t>
  </si>
  <si>
    <t>Lea Kramar</t>
  </si>
  <si>
    <t>Sanja Oreški</t>
  </si>
  <si>
    <t>Vesna Radanović</t>
  </si>
  <si>
    <t>Marija Turković</t>
  </si>
  <si>
    <t>Ivana Minanov</t>
  </si>
  <si>
    <t>Petra Tomić</t>
  </si>
  <si>
    <t>Renata Ivezić</t>
  </si>
  <si>
    <t>Iva Jagec</t>
  </si>
  <si>
    <t>Ljiljana Knezović</t>
  </si>
  <si>
    <t>Klen Sv. Marija</t>
  </si>
  <si>
    <t>Lidija Orač</t>
  </si>
  <si>
    <t>Sara Strbad</t>
  </si>
  <si>
    <t>Natalija Žganec</t>
  </si>
  <si>
    <t>Agram Piškor Zagreb</t>
  </si>
  <si>
    <t>Sara Pokrivač</t>
  </si>
  <si>
    <t>Ivan Risek</t>
  </si>
  <si>
    <t>Mario Pokupec</t>
  </si>
  <si>
    <t>Vjekoslav Brdek</t>
  </si>
  <si>
    <t>Vedran Jakupak</t>
  </si>
  <si>
    <t>Zorislav Krušić</t>
  </si>
  <si>
    <t>Marko Švajghart</t>
  </si>
  <si>
    <t>Mrena Extrabaits Nova Gradiška</t>
  </si>
  <si>
    <t>SRK Trnje Zagreb</t>
  </si>
  <si>
    <t>PIŠKOR Novi Zagreb - Topfishing</t>
  </si>
  <si>
    <t>Korana Karlovac - Sakura</t>
  </si>
  <si>
    <t>Ivan Kovač</t>
  </si>
  <si>
    <t>Vanja Čale</t>
  </si>
  <si>
    <t>Damir Tretinjak</t>
  </si>
  <si>
    <t>Želimir Kolarić</t>
  </si>
  <si>
    <t>Stjepan Strbad</t>
  </si>
  <si>
    <t>Goran Bokal</t>
  </si>
  <si>
    <t>Filip Majsec</t>
  </si>
  <si>
    <t>Antun Derniković</t>
  </si>
  <si>
    <t>Luka Radošević</t>
  </si>
  <si>
    <t>Atila Nađ</t>
  </si>
  <si>
    <t>Erika Kling</t>
  </si>
  <si>
    <t>Marica Habeković</t>
  </si>
  <si>
    <t>Marta Mutak</t>
  </si>
  <si>
    <t>Maja Ogrizek</t>
  </si>
  <si>
    <t>Romano Čordašev</t>
  </si>
  <si>
    <t>Željko Bročilović</t>
  </si>
  <si>
    <t>Alen Vuksan</t>
  </si>
  <si>
    <t>Zvonimir Petrin</t>
  </si>
  <si>
    <t>Igor Kovačević</t>
  </si>
  <si>
    <t>Mislav Tot</t>
  </si>
  <si>
    <t>Slavko Abrić</t>
  </si>
  <si>
    <t>Mihael Truščec</t>
  </si>
  <si>
    <t>Marko Vinković</t>
  </si>
  <si>
    <t>Goran Vinković</t>
  </si>
  <si>
    <t>Tihomir Triplat</t>
  </si>
  <si>
    <t>Selnica  14.09.2019.</t>
  </si>
  <si>
    <t>Miroslav Varga</t>
  </si>
  <si>
    <t>Dražen Čokrlić</t>
  </si>
  <si>
    <t>Igor Habek</t>
  </si>
  <si>
    <t>Branko Prpoš</t>
  </si>
  <si>
    <t>Marin Goleš</t>
  </si>
  <si>
    <t>Josip Pregiban</t>
  </si>
  <si>
    <t>Mladen Svačko</t>
  </si>
  <si>
    <t>Željko Trčak</t>
  </si>
  <si>
    <t>Kristijan Vašarević</t>
  </si>
  <si>
    <t>Alen Bilić</t>
  </si>
  <si>
    <t>Velimir Draženović</t>
  </si>
  <si>
    <t xml:space="preserve">U I ligu ulaze: </t>
  </si>
  <si>
    <t>Mihaljevec</t>
  </si>
  <si>
    <t xml:space="preserve">    Drava  Donji</t>
  </si>
  <si>
    <t xml:space="preserve">Iz  II  lige ispada: </t>
  </si>
  <si>
    <t>I  ligu ulazi:</t>
  </si>
  <si>
    <t>U</t>
  </si>
  <si>
    <t xml:space="preserve">I  ligu  ulazi:      </t>
  </si>
  <si>
    <t xml:space="preserve">  Ilova Garešnica</t>
  </si>
  <si>
    <t>Iz  II  lige zapad  ispada:    Stubaki Stubičke Toplice</t>
  </si>
  <si>
    <t xml:space="preserve">I  ligu seniora ulazi:  Amur Darda Interland  </t>
  </si>
  <si>
    <t>Iz  II  lige ispada: Gakovac Novi Bezdan</t>
  </si>
  <si>
    <t>U  II ligu ulazi: Ludbreg Ludbreg</t>
  </si>
  <si>
    <t>U  II ligu ulazi: Željezničar Vinkovci</t>
  </si>
  <si>
    <t>U  II ligu ulazi: Štuka Čazma</t>
  </si>
  <si>
    <t>Vlado Habeković</t>
  </si>
  <si>
    <t>Zdravko Jurinec</t>
  </si>
  <si>
    <t>Krešimir Vedriš</t>
  </si>
  <si>
    <t>Anton Muhar</t>
  </si>
  <si>
    <t xml:space="preserve">d) Svjetsko prvenstvo za veterane  - Pisa Arno (Italija) od 09.-15.06.2019. godine </t>
  </si>
  <si>
    <t xml:space="preserve">    Reprezentacija je zauzela 5. mjesto (od 11). U pojedinačnoj konkurenciji natjecatelji</t>
  </si>
  <si>
    <t xml:space="preserve">    su izborili sljedeće plasmane: 11. Tihomir Hunjak, 24. Marijan Lisjak</t>
  </si>
  <si>
    <t xml:space="preserve">    25. Mladen Breški, 39. Željko Arbanas, 49. Marko Kutlić</t>
  </si>
  <si>
    <t xml:space="preserve">e) Svjetsko prvenstvo za invalide  - Pisa Arno (Italija) od 09.-15.06.2019. godine </t>
  </si>
  <si>
    <t xml:space="preserve">    Reprezentacija je zauzela 8. mjesto (od 10). U pojedinačnoj konkurenciji natjecatelji</t>
  </si>
  <si>
    <t xml:space="preserve">    su izborili sljedeće plasmane: 9. Ivica Bonino Hasan, 13. Zlatko Poparić</t>
  </si>
  <si>
    <t xml:space="preserve">    30. Željko Kljajić, 42. Nikola Geček, 43. Terzić Igor</t>
  </si>
  <si>
    <t>f) Europsko prvenstvo u lovu pastrve muhom - Plav-Andrijevica (Crna Gora) 01.-07.07.2019.</t>
  </si>
  <si>
    <t xml:space="preserve">    Reprezentacija je zauzela 12. mjesto (od 20). U pojedinačnoj konkurenciji natjecatelji</t>
  </si>
  <si>
    <t xml:space="preserve">    su izborili sljedeće plasmane: 31. Zvjezdan Radočaj, 42. Marinko Puškarić,</t>
  </si>
  <si>
    <t xml:space="preserve">    71. Joško Šuća, 96. Marko Puškarić</t>
  </si>
  <si>
    <t>g) Svjetsko prvenstvo u lovu ribe udicom na plovak za klubove - Prelog (Hrvatska) od 15.07.-21.07.2019.</t>
  </si>
  <si>
    <t xml:space="preserve">    Hrvatsku je predstavljala ekipa SRK Klen Colmic Sveta Marija te ostvarila 15. mjesto (od 30 ekipa).</t>
  </si>
  <si>
    <t>h) Svjetsko prvenstvo u lovu ribe udicom na plovak U15- Ciudad Real (Španjolska) od 05.08. - 11.08.2019.</t>
  </si>
  <si>
    <t xml:space="preserve">    Reprezentacija je zauzela 7. mjesto (od 10). U pojedinačnoj konkurenciji natjecatelji</t>
  </si>
  <si>
    <t xml:space="preserve">    su izborili sljedeće plasmane: 11. Jan Varga, 17. Luka Florjanić, 25. Fabricio Ištvanek</t>
  </si>
  <si>
    <t xml:space="preserve">    38. Katarina Rojko, 41. Tomislav Tančak</t>
  </si>
  <si>
    <t>i)  Svjetsko prvenstvo u lovu ribe udicom na plovak U20- Ciudad Real (Španjolska) od 05.08. - 11.08.2019.</t>
  </si>
  <si>
    <t xml:space="preserve">    Reprezentacija je zauzela 11. mjesto (od 12). U pojedinačnoj konkurenciji natjecatelji</t>
  </si>
  <si>
    <t xml:space="preserve">    su izborili sljedeće plasmane: 26. Vito Frinčić, 32. Erwin Škoda, 39. Sara Strbad,</t>
  </si>
  <si>
    <t xml:space="preserve">    45. Matko Dražić, 55. Marko Horvat</t>
  </si>
  <si>
    <t xml:space="preserve">    Reprezentacija je zauzela 4. mjesto (od 14). U pojedinačnoj konkurenciji natjecatelji</t>
  </si>
  <si>
    <t xml:space="preserve">    su izborili sljedeće plasmane: 8. Alan Perko, 14. Leon Međimurec, 32. Mario Pejaković</t>
  </si>
  <si>
    <t xml:space="preserve">    46. Leon Funes, 65. Dino Hrenar</t>
  </si>
  <si>
    <t>j)  Svjetsko prvenstvo u lovu ribe udicom na plovak U25- Ciudad Real (Španjolska) od 05.08. - 11.08.2019.</t>
  </si>
  <si>
    <t xml:space="preserve">k) Svjetsko prvenstvo u lovu ribe udicom na plovak seniori - Novi Sad (Srbija) od 02.- 08.09.2019.  </t>
  </si>
  <si>
    <t xml:space="preserve">    Reprezentacija je zauzela 7. mjesto (od 32). U pojedinačnoj konkurenciji natjecatelji</t>
  </si>
  <si>
    <t xml:space="preserve">    su izborili sljedeće plasmane: 1. Alan Perko, 18. Ante Klanac, 32. Mihael Pongrac,</t>
  </si>
  <si>
    <t xml:space="preserve">    42. Mario Pejaković, 90. Igor Mihalac</t>
  </si>
  <si>
    <t xml:space="preserve">    Kapetan 1. -  Zlatko Paučnik, Kapetan 2. - Ivica Bonino - Hasan, Team menager - Zoran Pfeifer</t>
  </si>
  <si>
    <t xml:space="preserve">    Kapetan 1. -  Miroslav Škoda, Kapetan 2. - Ivica Vrabec, Team menager - Zoran Pfeifer</t>
  </si>
  <si>
    <t xml:space="preserve">    Kapetan 1. -  Željko Vrankić, Kapetan 2. - Miroslav Molnar, Team menager - Zoran Pfeifer</t>
  </si>
  <si>
    <t xml:space="preserve">    Kapetan 1. - Martin Vrčković, Kapetan 2. - Damir Škorić, Team menager - Zoran Pfeifer</t>
  </si>
  <si>
    <t xml:space="preserve">    Kapetan 1. – Ivan Petek, Kapetan 2.- Vladimir Hartek , Team menager – Zoran Pfeifer </t>
  </si>
  <si>
    <t xml:space="preserve">    Kapetan 1. - Željko Geček, kapetan 2. – Dražen Filipović, Team menager – Zoran Pfeifer </t>
  </si>
  <si>
    <t xml:space="preserve">    Kapetan Marinko Puškarić</t>
  </si>
  <si>
    <t>l) Svjetsko prvenstvo u Castingu - Hluboka nad Vltavu (Češka) od 04. - 08.09.2019.</t>
  </si>
  <si>
    <t xml:space="preserve">    Muška reprezentacija je zauzela 5. mjesto (od 16) u petoboju. U pojedinačnoj konkurenciji natjecatelji</t>
  </si>
  <si>
    <t xml:space="preserve">    su izborili sljedeće plasmane: 3. Goran Ožbolt arenberg, 4. Goran Ožbolt skič, </t>
  </si>
  <si>
    <t xml:space="preserve">    Ženska reprezentacija je zauzela 7. mjesto (od 8) u petoboju.</t>
  </si>
  <si>
    <t xml:space="preserve">    Kapetan 1. - Leonard Vesel, Kapetan 2. - Denis Zbašnik</t>
  </si>
  <si>
    <t>Plasman6.Kolo</t>
  </si>
  <si>
    <t>Plasman8.Kolo</t>
  </si>
  <si>
    <t>Jakov Milun</t>
  </si>
  <si>
    <t>m) Svjetsko prvenstvo u lovu pastrve živim mamcima - Devin (Bugarska) od 25.09. - 30.09.2019.</t>
  </si>
  <si>
    <t xml:space="preserve">   Reprezentacija je zauzela 14.mjesto (od 14). U pojedinačnoj konkurenciji natjecatelji</t>
  </si>
  <si>
    <t xml:space="preserve">   su izborili slijedeće plasmane: 41. Boris Grubić, 45. Željko Kljajić, 50. Darko Jurešić</t>
  </si>
  <si>
    <t xml:space="preserve">   59. Saša Borošić, 61. Siniša Slavinić</t>
  </si>
  <si>
    <t xml:space="preserve">   Kapetan 1. Marko Minanov, Kapetn 2. Darko Pažulić</t>
  </si>
  <si>
    <t>Novi Marof Novi Marof</t>
  </si>
  <si>
    <t>Dražen Cestarić</t>
  </si>
  <si>
    <t>FINALNI POREDAK</t>
  </si>
  <si>
    <t>br.</t>
  </si>
  <si>
    <t>Naziv Ekipe</t>
  </si>
  <si>
    <t>najveća riba</t>
  </si>
  <si>
    <t>uk. Broj riba</t>
  </si>
  <si>
    <t>uk. Bodova</t>
  </si>
  <si>
    <t>Ukupni zboj PLASMANA</t>
  </si>
  <si>
    <t>FINALNI PLASMAN</t>
  </si>
  <si>
    <t>br. Riba</t>
  </si>
  <si>
    <t>duljina riba</t>
  </si>
  <si>
    <t>Ostriž</t>
  </si>
  <si>
    <t>Štuka</t>
  </si>
  <si>
    <t>Bass</t>
  </si>
  <si>
    <t>Bolen</t>
  </si>
  <si>
    <t>Klen</t>
  </si>
  <si>
    <t>Som</t>
  </si>
  <si>
    <t>Pastrva</t>
  </si>
  <si>
    <t>Lipljan</t>
  </si>
  <si>
    <t>Smuđ</t>
  </si>
  <si>
    <t>Mladica</t>
  </si>
  <si>
    <t>Rasinja</t>
  </si>
  <si>
    <t>1. kolo</t>
  </si>
  <si>
    <t>Trošmarija</t>
  </si>
  <si>
    <t>2. kolo</t>
  </si>
  <si>
    <t>Stara Drava</t>
  </si>
  <si>
    <t>3. kolo</t>
  </si>
  <si>
    <t>Jegeniš</t>
  </si>
  <si>
    <t>4. kolo</t>
  </si>
  <si>
    <t>Zvirište</t>
  </si>
  <si>
    <t>5. kolo</t>
  </si>
  <si>
    <t xml:space="preserve">Sveukupno: </t>
  </si>
  <si>
    <t>RIBOLOV GRABEŽLJIVACA IZ ČAMCA (HSLČ)</t>
  </si>
  <si>
    <t>LIGA 2019. godina</t>
  </si>
  <si>
    <t>PRVENSTVO HRVATSKE 2019. U CASTINGU</t>
  </si>
  <si>
    <t>petoboj juniori - pojedinačno</t>
  </si>
  <si>
    <t xml:space="preserve">    Kutina</t>
  </si>
  <si>
    <t xml:space="preserve">   Ogulin</t>
  </si>
  <si>
    <t xml:space="preserve">   Čabar</t>
  </si>
  <si>
    <t xml:space="preserve">   D.Miholjac</t>
  </si>
  <si>
    <t xml:space="preserve">JUNIORI </t>
  </si>
  <si>
    <t>29.06.2019.</t>
  </si>
  <si>
    <t>25.08.2019.</t>
  </si>
  <si>
    <t>15.09.2019.</t>
  </si>
  <si>
    <t>21.09.2019.</t>
  </si>
  <si>
    <t>Bodova</t>
  </si>
  <si>
    <t>Plas</t>
  </si>
  <si>
    <t>Plas.</t>
  </si>
  <si>
    <t xml:space="preserve">Bodova </t>
  </si>
  <si>
    <t>BODOVA</t>
  </si>
  <si>
    <t>Luka Majetić</t>
  </si>
  <si>
    <t>ŠRD Ogulin Ogulin</t>
  </si>
  <si>
    <t>PRVENSTVO HRVATSKE 2019.U CASTINGU</t>
  </si>
  <si>
    <t>petoboj juniorke - pojedinačno</t>
  </si>
  <si>
    <t>JUNIORKE</t>
  </si>
  <si>
    <t xml:space="preserve">  EKIPA</t>
  </si>
  <si>
    <t>Mia Sudarić</t>
  </si>
  <si>
    <t>Podgajci Podravski</t>
  </si>
  <si>
    <t>petoboj seniori - pojedinačno</t>
  </si>
  <si>
    <t>SENIORI</t>
  </si>
  <si>
    <t>Goran Ožbolt</t>
  </si>
  <si>
    <t>Čabranka - Čabar</t>
  </si>
  <si>
    <t>Marko Popović</t>
  </si>
  <si>
    <t>Marino Turk</t>
  </si>
  <si>
    <t>Sandi Zbašnik</t>
  </si>
  <si>
    <t>Grgur Lutz</t>
  </si>
  <si>
    <t>Ogulin - Ogulin</t>
  </si>
  <si>
    <t>Srećko Lutz</t>
  </si>
  <si>
    <t>Josip Zubčić</t>
  </si>
  <si>
    <t>Denis Zbašnik</t>
  </si>
  <si>
    <t>petoboj seniorke - pojedinačno</t>
  </si>
  <si>
    <t>SENIORKE</t>
  </si>
  <si>
    <t>Sanja Macanić</t>
  </si>
  <si>
    <t>Udica D.Miholjac</t>
  </si>
  <si>
    <t>Lea Turk</t>
  </si>
  <si>
    <t>Čabranka-Čabar</t>
  </si>
  <si>
    <t>troboj kadetkinje - pojedinačno</t>
  </si>
  <si>
    <t>KADETKINJE</t>
  </si>
  <si>
    <t>Nina Sudarić</t>
  </si>
  <si>
    <t>troboj kadeti - pojedinačno</t>
  </si>
  <si>
    <t>KADETI</t>
  </si>
  <si>
    <t>Teo Kostelić</t>
  </si>
  <si>
    <t>plasman</t>
  </si>
  <si>
    <t xml:space="preserve">Jezera Favorite - Bedekovčina </t>
  </si>
  <si>
    <t xml:space="preserve">Predrag Maslić   Marijan Bojčuk    Petar Kovačić </t>
  </si>
  <si>
    <t xml:space="preserve">Josip Pecigoš      Marijan Krmpotić    Filip Pecigoš  </t>
  </si>
  <si>
    <t>Danijel Vignjević   Siniša Josip Pavlinić   Zlatko Ranogajec</t>
  </si>
  <si>
    <t>Goran Ovčar   Robert Baričević   Ivan Grofelnik</t>
  </si>
  <si>
    <t xml:space="preserve">HES SISAK    </t>
  </si>
  <si>
    <t>Boris Leskovar    Robert Berger    Branko Lončarević</t>
  </si>
  <si>
    <t>Anđelko Jazvić   Krunoslav Jakšić   Ivica Koprivnjak</t>
  </si>
  <si>
    <t>Vedran Pavlov    Dalibor Vranić    Tomica Pleš</t>
  </si>
  <si>
    <t>Branimir Bikić     Goran Abramović</t>
  </si>
  <si>
    <t>Sven Jurkić          Boris Jurkić        Marko Ivanković</t>
  </si>
  <si>
    <t xml:space="preserve">   EKIPNI PLASMAN</t>
  </si>
  <si>
    <r>
      <t xml:space="preserve">ŠRD Piškor 2 -  Novi Zagreb      </t>
    </r>
    <r>
      <rPr>
        <b/>
        <sz val="10"/>
        <color theme="3"/>
        <rFont val="Arial"/>
        <family val="2"/>
        <charset val="238"/>
      </rPr>
      <t xml:space="preserve"> (Ivan Škofić,Karlo Slivar, Jurica Huljak)</t>
    </r>
  </si>
  <si>
    <r>
      <t xml:space="preserve">ŠRD Šaran–Zaprešić 1  </t>
    </r>
    <r>
      <rPr>
        <b/>
        <sz val="10"/>
        <color theme="3"/>
        <rFont val="Arial"/>
        <family val="2"/>
        <charset val="238"/>
      </rPr>
      <t>Ivan Medić,Filip Novosel,Tomislav Bogdan</t>
    </r>
  </si>
  <si>
    <r>
      <t>ŠRK Amur Petrokemija-Kutina   (</t>
    </r>
    <r>
      <rPr>
        <b/>
        <sz val="10"/>
        <color theme="3"/>
        <rFont val="Arial"/>
        <family val="2"/>
        <charset val="238"/>
      </rPr>
      <t>Josip Blagušević,Renato Kihak,Mato Čekić)</t>
    </r>
  </si>
  <si>
    <r>
      <t xml:space="preserve">ŠUD Šaran Našice -Pecka                   </t>
    </r>
    <r>
      <rPr>
        <b/>
        <sz val="10"/>
        <color theme="3"/>
        <rFont val="Arial"/>
        <family val="2"/>
        <charset val="238"/>
      </rPr>
      <t>Ivan Kribl,Dalibor Stanić,Danijel Bestvina</t>
    </r>
  </si>
  <si>
    <r>
      <t>ŠRD Šaran–Zaprešić 2   (</t>
    </r>
    <r>
      <rPr>
        <b/>
        <sz val="10"/>
        <color theme="3"/>
        <rFont val="Arial"/>
        <family val="2"/>
        <charset val="238"/>
      </rPr>
      <t>Marko Hruby,Dominik Grgac,Željko Nikić)</t>
    </r>
  </si>
  <si>
    <r>
      <t xml:space="preserve">ŠUD Šaran  Našice                       </t>
    </r>
    <r>
      <rPr>
        <b/>
        <sz val="10"/>
        <color theme="3"/>
        <rFont val="Arial"/>
        <family val="2"/>
        <charset val="238"/>
      </rPr>
      <t xml:space="preserve">       Martin Hohoš,Ivan Brenc,Ivica Ljubek</t>
    </r>
  </si>
  <si>
    <r>
      <t xml:space="preserve">ŠRD Piškor 1- Novi Zagreb </t>
    </r>
    <r>
      <rPr>
        <b/>
        <sz val="10"/>
        <color theme="3"/>
        <rFont val="Arial"/>
        <family val="2"/>
        <charset val="238"/>
      </rPr>
      <t xml:space="preserve"> (Ivica Valentić,Željko Blaž,Darko Vidović)</t>
    </r>
  </si>
  <si>
    <r>
      <t xml:space="preserve">ŠRD Česma Bjelovar   </t>
    </r>
    <r>
      <rPr>
        <b/>
        <sz val="10"/>
        <color theme="3"/>
        <rFont val="Arial"/>
        <family val="2"/>
        <charset val="238"/>
      </rPr>
      <t>Mihael Zlodi,Saša Radijevac,Denis Priszavni</t>
    </r>
  </si>
  <si>
    <r>
      <t>ŠRK Ješkovo Gola Matchfishing               (</t>
    </r>
    <r>
      <rPr>
        <b/>
        <sz val="10"/>
        <color theme="3"/>
        <rFont val="Arial"/>
        <family val="2"/>
        <charset val="238"/>
      </rPr>
      <t xml:space="preserve"> Denis Petričević,Dino Slivar)</t>
    </r>
  </si>
  <si>
    <r>
      <t xml:space="preserve">ŠRD Karas -  Novska </t>
    </r>
    <r>
      <rPr>
        <b/>
        <sz val="10"/>
        <color theme="3"/>
        <rFont val="Arial"/>
        <family val="2"/>
        <charset val="238"/>
      </rPr>
      <t xml:space="preserve"> (Ivanda Blaž,Karlo Džebić,Igor Mihaljević)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</si>
</sst>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"/>
    <numFmt numFmtId="165" formatCode="d/m/;@"/>
    <numFmt numFmtId="166" formatCode="0.0"/>
  </numFmts>
  <fonts count="120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sz val="20"/>
      <name val="Arial"/>
      <family val="2"/>
      <charset val="238"/>
    </font>
    <font>
      <sz val="20"/>
      <name val="Castellar"/>
      <family val="1"/>
      <charset val="238"/>
    </font>
    <font>
      <b/>
      <sz val="8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CC99FF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2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4"/>
      <name val="Aharoni"/>
      <charset val="177"/>
    </font>
    <font>
      <sz val="20"/>
      <name val="Castellar"/>
      <family val="1"/>
    </font>
    <font>
      <sz val="14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8"/>
      <name val="Arial"/>
      <family val="2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9"/>
      <name val="Arial"/>
      <family val="2"/>
    </font>
    <font>
      <b/>
      <i/>
      <sz val="12"/>
      <color indexed="9"/>
      <name val="Arial"/>
      <family val="2"/>
      <charset val="238"/>
    </font>
    <font>
      <b/>
      <i/>
      <sz val="12"/>
      <color theme="0" tint="-4.9989318521683403E-2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 tint="4.9989318521683403E-2"/>
      <name val="Calibri"/>
      <family val="2"/>
      <charset val="238"/>
    </font>
    <font>
      <i/>
      <sz val="12"/>
      <color theme="0" tint="-4.9989318521683403E-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theme="0"/>
      <name val="Calibri"/>
      <family val="2"/>
      <charset val="238"/>
    </font>
    <font>
      <sz val="22"/>
      <name val="Arial"/>
      <family val="2"/>
      <charset val="238"/>
    </font>
    <font>
      <sz val="1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</font>
    <font>
      <sz val="10"/>
      <name val="Arial"/>
      <charset val="238"/>
    </font>
    <font>
      <sz val="8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charset val="238"/>
    </font>
    <font>
      <sz val="11"/>
      <color theme="1"/>
      <name val="Arial"/>
      <family val="2"/>
      <charset val="238"/>
    </font>
    <font>
      <b/>
      <sz val="10"/>
      <color theme="3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rgb="FF993300"/>
      </patternFill>
    </fill>
    <fill>
      <patternFill patternType="solid">
        <fgColor theme="6" tint="0.39997558519241921"/>
        <bgColor rgb="FFCC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 applyBorder="0" applyAlignment="0" applyProtection="0"/>
    <xf numFmtId="0" fontId="55" fillId="0" borderId="0"/>
    <xf numFmtId="0" fontId="1" fillId="0" borderId="0">
      <alignment horizontal="center" vertical="center" wrapText="1"/>
    </xf>
    <xf numFmtId="0" fontId="32" fillId="0" borderId="0"/>
    <xf numFmtId="0" fontId="64" fillId="0" borderId="0"/>
    <xf numFmtId="0" fontId="55" fillId="0" borderId="0"/>
    <xf numFmtId="0" fontId="32" fillId="0" borderId="0"/>
    <xf numFmtId="0" fontId="32" fillId="0" borderId="0"/>
    <xf numFmtId="0" fontId="32" fillId="0" borderId="0"/>
    <xf numFmtId="0" fontId="55" fillId="0" borderId="0"/>
    <xf numFmtId="0" fontId="110" fillId="0" borderId="0"/>
  </cellStyleXfs>
  <cellXfs count="2185">
    <xf numFmtId="0" fontId="0" fillId="0" borderId="0" xfId="0"/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32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top"/>
    </xf>
    <xf numFmtId="0" fontId="32" fillId="0" borderId="0" xfId="1" applyNumberFormat="1" applyFont="1" applyFill="1" applyBorder="1"/>
    <xf numFmtId="0" fontId="32" fillId="0" borderId="0" xfId="1" applyNumberFormat="1" applyFont="1" applyFill="1" applyBorder="1" applyAlignment="1">
      <alignment vertical="center"/>
    </xf>
    <xf numFmtId="0" fontId="32" fillId="0" borderId="0" xfId="1" applyNumberFormat="1" applyFont="1" applyFill="1" applyBorder="1" applyAlignment="1">
      <alignment vertical="center"/>
    </xf>
    <xf numFmtId="0" fontId="3" fillId="0" borderId="33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3" fontId="0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8" fillId="0" borderId="38" xfId="1" applyNumberFormat="1" applyFont="1" applyFill="1" applyBorder="1" applyAlignment="1">
      <alignment horizontal="center"/>
    </xf>
    <xf numFmtId="0" fontId="0" fillId="0" borderId="38" xfId="1" applyNumberFormat="1" applyFont="1" applyFill="1" applyBorder="1"/>
    <xf numFmtId="3" fontId="0" fillId="0" borderId="38" xfId="1" applyNumberFormat="1" applyFont="1" applyFill="1" applyBorder="1"/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2" fillId="0" borderId="0" xfId="1" applyNumberFormat="1" applyFont="1" applyFill="1" applyBorder="1"/>
    <xf numFmtId="0" fontId="9" fillId="0" borderId="42" xfId="1" applyNumberFormat="1" applyFont="1" applyFill="1" applyBorder="1" applyAlignment="1" applyProtection="1">
      <alignment horizontal="center" vertical="center"/>
      <protection hidden="1"/>
    </xf>
    <xf numFmtId="0" fontId="32" fillId="0" borderId="0" xfId="1" applyNumberFormat="1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vertical="center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7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6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0" xfId="1" applyNumberFormat="1" applyFont="1" applyFill="1" applyBorder="1" applyAlignment="1">
      <alignment vertical="center"/>
    </xf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12" fillId="0" borderId="0" xfId="1" applyNumberFormat="1" applyFont="1" applyFill="1" applyBorder="1"/>
    <xf numFmtId="0" fontId="13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3" fontId="32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8" fillId="0" borderId="38" xfId="1" applyNumberFormat="1" applyFont="1" applyFill="1" applyBorder="1" applyAlignment="1">
      <alignment horizontal="center"/>
    </xf>
    <xf numFmtId="0" fontId="32" fillId="0" borderId="38" xfId="1" applyNumberFormat="1" applyFont="1" applyFill="1" applyBorder="1"/>
    <xf numFmtId="3" fontId="32" fillId="0" borderId="38" xfId="1" applyNumberFormat="1" applyFont="1" applyFill="1" applyBorder="1"/>
    <xf numFmtId="0" fontId="32" fillId="0" borderId="68" xfId="1" applyNumberFormat="1" applyFont="1" applyFill="1" applyBorder="1" applyAlignment="1"/>
    <xf numFmtId="0" fontId="32" fillId="0" borderId="0" xfId="1" applyNumberFormat="1" applyFont="1" applyFill="1" applyBorder="1" applyAlignment="1"/>
    <xf numFmtId="0" fontId="32" fillId="0" borderId="0" xfId="1" applyNumberFormat="1" applyFont="1" applyFill="1" applyBorder="1" applyAlignment="1"/>
    <xf numFmtId="0" fontId="3" fillId="0" borderId="42" xfId="1" applyNumberFormat="1" applyFont="1" applyFill="1" applyBorder="1" applyAlignment="1" applyProtection="1">
      <alignment horizontal="center" vertical="center"/>
      <protection hidden="1"/>
    </xf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9" xfId="1" applyNumberFormat="1" applyFont="1" applyFill="1" applyBorder="1" applyAlignment="1" applyProtection="1">
      <alignment horizontal="center" vertical="center"/>
      <protection hidden="1"/>
    </xf>
    <xf numFmtId="0" fontId="9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5" xfId="1" applyNumberFormat="1" applyFont="1" applyFill="1" applyBorder="1" applyAlignment="1">
      <alignment horizontal="left"/>
    </xf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2" fillId="0" borderId="0" xfId="1" applyNumberFormat="1" applyFont="1" applyFill="1" applyBorder="1"/>
    <xf numFmtId="0" fontId="9" fillId="0" borderId="42" xfId="1" applyNumberFormat="1" applyFont="1" applyFill="1" applyBorder="1" applyAlignment="1" applyProtection="1">
      <alignment horizontal="center" vertical="center"/>
      <protection hidden="1"/>
    </xf>
    <xf numFmtId="3" fontId="9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3" xfId="1" applyNumberFormat="1" applyFont="1" applyFill="1" applyBorder="1" applyAlignment="1" applyProtection="1">
      <alignment horizontal="right" vertical="center" shrinkToFit="1"/>
      <protection hidden="1"/>
    </xf>
    <xf numFmtId="0" fontId="32" fillId="0" borderId="0" xfId="1" applyNumberFormat="1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vertical="center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3" fontId="9" fillId="0" borderId="49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64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70" xfId="1" applyNumberFormat="1" applyFont="1" applyFill="1" applyBorder="1" applyAlignment="1" applyProtection="1">
      <alignment horizontal="center" vertical="center"/>
      <protection hidden="1"/>
    </xf>
    <xf numFmtId="0" fontId="32" fillId="0" borderId="71" xfId="1" applyNumberFormat="1" applyFont="1" applyFill="1" applyBorder="1" applyAlignment="1">
      <alignment vertical="center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6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13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3" fontId="32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8" fillId="0" borderId="38" xfId="1" applyNumberFormat="1" applyFont="1" applyFill="1" applyBorder="1" applyAlignment="1">
      <alignment horizontal="center"/>
    </xf>
    <xf numFmtId="0" fontId="32" fillId="0" borderId="38" xfId="1" applyNumberFormat="1" applyFont="1" applyFill="1" applyBorder="1"/>
    <xf numFmtId="3" fontId="32" fillId="0" borderId="38" xfId="1" applyNumberFormat="1" applyFont="1" applyFill="1" applyBorder="1"/>
    <xf numFmtId="0" fontId="32" fillId="0" borderId="68" xfId="1" applyNumberFormat="1" applyFont="1" applyFill="1" applyBorder="1" applyAlignment="1"/>
    <xf numFmtId="0" fontId="32" fillId="0" borderId="0" xfId="1" applyNumberFormat="1" applyFont="1" applyFill="1" applyBorder="1" applyAlignment="1"/>
    <xf numFmtId="0" fontId="32" fillId="0" borderId="0" xfId="1" applyNumberFormat="1" applyFont="1" applyFill="1" applyBorder="1" applyAlignment="1"/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18" fillId="0" borderId="22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17" xfId="1" applyNumberFormat="1" applyFont="1" applyFill="1" applyBorder="1" applyAlignment="1" applyProtection="1">
      <alignment horizontal="right" vertical="center" shrinkToFit="1"/>
      <protection hidden="1"/>
    </xf>
    <xf numFmtId="0" fontId="18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44" xfId="1" applyNumberFormat="1" applyFont="1" applyFill="1" applyBorder="1" applyAlignment="1" applyProtection="1">
      <alignment horizontal="right" vertical="center" shrinkToFit="1"/>
      <protection hidden="1"/>
    </xf>
    <xf numFmtId="3" fontId="19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18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18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10" fillId="0" borderId="1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69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4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4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35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20" fillId="0" borderId="41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0" xfId="1" applyNumberFormat="1" applyFont="1" applyFill="1" applyBorder="1"/>
    <xf numFmtId="0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5" fillId="5" borderId="21" xfId="1" applyNumberFormat="1" applyFont="1" applyFill="1" applyBorder="1" applyAlignment="1">
      <alignment horizontal="center" vertical="center" wrapText="1"/>
    </xf>
    <xf numFmtId="0" fontId="3" fillId="5" borderId="56" xfId="1" applyNumberFormat="1" applyFont="1" applyFill="1" applyBorder="1" applyAlignment="1">
      <alignment horizontal="center" vertical="center"/>
    </xf>
    <xf numFmtId="0" fontId="0" fillId="5" borderId="52" xfId="1" applyNumberFormat="1" applyFont="1" applyFill="1" applyBorder="1" applyAlignment="1">
      <alignment horizontal="center" vertical="center"/>
    </xf>
    <xf numFmtId="0" fontId="0" fillId="3" borderId="52" xfId="1" applyNumberFormat="1" applyFont="1" applyFill="1" applyBorder="1" applyAlignment="1">
      <alignment horizontal="center" vertical="center"/>
    </xf>
    <xf numFmtId="0" fontId="0" fillId="3" borderId="59" xfId="1" applyNumberFormat="1" applyFont="1" applyFill="1" applyBorder="1" applyAlignment="1">
      <alignment horizontal="center" vertical="center"/>
    </xf>
    <xf numFmtId="0" fontId="0" fillId="5" borderId="56" xfId="1" applyNumberFormat="1" applyFont="1" applyFill="1" applyBorder="1" applyAlignment="1">
      <alignment horizontal="center" vertical="center"/>
    </xf>
    <xf numFmtId="0" fontId="0" fillId="5" borderId="0" xfId="1" applyNumberFormat="1" applyFont="1" applyFill="1" applyBorder="1" applyAlignment="1">
      <alignment horizontal="center" vertical="center"/>
    </xf>
    <xf numFmtId="0" fontId="8" fillId="3" borderId="56" xfId="1" applyNumberFormat="1" applyFont="1" applyFill="1" applyBorder="1" applyAlignment="1">
      <alignment horizontal="center" vertical="center"/>
    </xf>
    <xf numFmtId="0" fontId="3" fillId="0" borderId="9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9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98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99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96" xfId="1" applyNumberFormat="1" applyFont="1" applyFill="1" applyBorder="1" applyAlignment="1" applyProtection="1">
      <alignment horizontal="center" vertical="center" shrinkToFit="1"/>
      <protection hidden="1"/>
    </xf>
    <xf numFmtId="3" fontId="9" fillId="3" borderId="9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3" fontId="9" fillId="5" borderId="6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0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06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0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08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09" xfId="1" applyNumberFormat="1" applyFont="1" applyFill="1" applyBorder="1" applyAlignment="1" applyProtection="1">
      <alignment horizontal="center" vertical="center" shrinkToFit="1"/>
      <protection hidden="1"/>
    </xf>
    <xf numFmtId="3" fontId="9" fillId="3" borderId="110" xfId="1" applyNumberFormat="1" applyFont="1" applyFill="1" applyBorder="1" applyAlignment="1" applyProtection="1">
      <alignment horizontal="right" vertical="center" shrinkToFit="1"/>
      <protection hidden="1"/>
    </xf>
    <xf numFmtId="0" fontId="32" fillId="0" borderId="0" xfId="1" applyNumberFormat="1" applyFont="1" applyFill="1" applyBorder="1"/>
    <xf numFmtId="0" fontId="23" fillId="0" borderId="0" xfId="1" applyNumberFormat="1" applyFont="1" applyFill="1" applyBorder="1"/>
    <xf numFmtId="3" fontId="23" fillId="0" borderId="0" xfId="1" applyNumberFormat="1" applyFont="1" applyFill="1" applyBorder="1"/>
    <xf numFmtId="3" fontId="24" fillId="0" borderId="0" xfId="1" applyNumberFormat="1" applyFont="1" applyFill="1" applyBorder="1" applyAlignment="1">
      <alignment horizontal="center"/>
    </xf>
    <xf numFmtId="0" fontId="22" fillId="0" borderId="0" xfId="1" applyNumberFormat="1" applyFont="1" applyFill="1" applyBorder="1" applyAlignment="1">
      <alignment horizontal="center"/>
    </xf>
    <xf numFmtId="0" fontId="8" fillId="0" borderId="38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32" fillId="0" borderId="38" xfId="1" applyNumberFormat="1" applyFont="1" applyFill="1" applyBorder="1"/>
    <xf numFmtId="3" fontId="32" fillId="0" borderId="38" xfId="1" applyNumberFormat="1" applyFont="1" applyFill="1" applyBorder="1"/>
    <xf numFmtId="3" fontId="32" fillId="0" borderId="0" xfId="1" applyNumberFormat="1" applyFont="1" applyFill="1" applyBorder="1"/>
    <xf numFmtId="0" fontId="20" fillId="5" borderId="21" xfId="1" applyNumberFormat="1" applyFont="1" applyFill="1" applyBorder="1" applyAlignment="1">
      <alignment horizontal="center" vertical="center" wrapText="1"/>
    </xf>
    <xf numFmtId="0" fontId="20" fillId="5" borderId="0" xfId="1" applyNumberFormat="1" applyFont="1" applyFill="1" applyBorder="1" applyAlignment="1">
      <alignment horizontal="center" vertical="center"/>
    </xf>
    <xf numFmtId="0" fontId="23" fillId="5" borderId="52" xfId="1" applyNumberFormat="1" applyFont="1" applyFill="1" applyBorder="1" applyAlignment="1">
      <alignment horizontal="center" vertical="center"/>
    </xf>
    <xf numFmtId="3" fontId="23" fillId="5" borderId="56" xfId="1" applyNumberFormat="1" applyFont="1" applyFill="1" applyBorder="1" applyAlignment="1">
      <alignment horizontal="center" vertical="center"/>
    </xf>
    <xf numFmtId="0" fontId="23" fillId="5" borderId="57" xfId="1" applyNumberFormat="1" applyFont="1" applyFill="1" applyBorder="1" applyAlignment="1">
      <alignment horizontal="center" vertical="center"/>
    </xf>
    <xf numFmtId="3" fontId="23" fillId="5" borderId="0" xfId="1" applyNumberFormat="1" applyFont="1" applyFill="1" applyBorder="1" applyAlignment="1">
      <alignment horizontal="center" vertical="center"/>
    </xf>
    <xf numFmtId="0" fontId="23" fillId="3" borderId="52" xfId="1" applyNumberFormat="1" applyFont="1" applyFill="1" applyBorder="1" applyAlignment="1">
      <alignment horizontal="center" vertical="center"/>
    </xf>
    <xf numFmtId="3" fontId="23" fillId="3" borderId="58" xfId="1" applyNumberFormat="1" applyFont="1" applyFill="1" applyBorder="1" applyAlignment="1">
      <alignment horizontal="center" vertical="center"/>
    </xf>
    <xf numFmtId="0" fontId="23" fillId="3" borderId="53" xfId="1" applyNumberFormat="1" applyFont="1" applyFill="1" applyBorder="1" applyAlignment="1">
      <alignment horizontal="center" vertical="center"/>
    </xf>
    <xf numFmtId="0" fontId="25" fillId="0" borderId="22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44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0" xfId="1" applyNumberFormat="1" applyFont="1" applyFill="1" applyBorder="1"/>
    <xf numFmtId="0" fontId="25" fillId="0" borderId="72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45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2" fillId="0" borderId="0" xfId="1" applyNumberFormat="1" applyFont="1" applyFill="1" applyBorder="1"/>
    <xf numFmtId="0" fontId="9" fillId="0" borderId="42" xfId="1" applyNumberFormat="1" applyFont="1" applyFill="1" applyBorder="1" applyAlignment="1" applyProtection="1">
      <alignment horizontal="center" vertical="center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43" xfId="1" applyNumberFormat="1" applyFont="1" applyFill="1" applyBorder="1" applyAlignment="1" applyProtection="1">
      <alignment horizontal="right" vertical="center" shrinkToFit="1"/>
      <protection hidden="1"/>
    </xf>
    <xf numFmtId="0" fontId="10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0" xfId="1" applyNumberFormat="1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vertical="center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7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3" fontId="0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8" fillId="0" borderId="38" xfId="1" applyNumberFormat="1" applyFont="1" applyFill="1" applyBorder="1" applyAlignment="1">
      <alignment horizontal="center"/>
    </xf>
    <xf numFmtId="0" fontId="0" fillId="0" borderId="38" xfId="1" applyNumberFormat="1" applyFont="1" applyFill="1" applyBorder="1"/>
    <xf numFmtId="3" fontId="0" fillId="0" borderId="38" xfId="1" applyNumberFormat="1" applyFont="1" applyFill="1" applyBorder="1"/>
    <xf numFmtId="0" fontId="0" fillId="0" borderId="0" xfId="1" applyNumberFormat="1" applyFont="1" applyFill="1" applyBorder="1"/>
    <xf numFmtId="0" fontId="0" fillId="0" borderId="68" xfId="1" applyNumberFormat="1" applyFont="1" applyFill="1" applyBorder="1" applyAlignment="1"/>
    <xf numFmtId="0" fontId="0" fillId="0" borderId="0" xfId="1" applyNumberFormat="1" applyFont="1" applyFill="1" applyBorder="1" applyAlignment="1"/>
    <xf numFmtId="0" fontId="0" fillId="0" borderId="0" xfId="1" applyNumberFormat="1" applyFont="1" applyFill="1" applyBorder="1" applyAlignment="1"/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1" applyNumberFormat="1" applyFont="1" applyFill="1" applyBorder="1" applyAlignment="1">
      <alignment vertical="center"/>
    </xf>
    <xf numFmtId="3" fontId="0" fillId="0" borderId="0" xfId="1" applyNumberFormat="1" applyFont="1" applyFill="1" applyBorder="1" applyAlignment="1">
      <alignment vertical="center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164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11" fillId="0" borderId="0" xfId="1" applyNumberFormat="1" applyFont="1" applyFill="1" applyBorder="1"/>
    <xf numFmtId="0" fontId="32" fillId="0" borderId="75" xfId="1" applyNumberFormat="1" applyFont="1" applyFill="1" applyBorder="1" applyAlignment="1">
      <alignment vertical="center"/>
    </xf>
    <xf numFmtId="3" fontId="26" fillId="0" borderId="0" xfId="1" applyNumberFormat="1" applyFont="1" applyFill="1" applyBorder="1"/>
    <xf numFmtId="0" fontId="0" fillId="0" borderId="0" xfId="1" applyNumberFormat="1" applyFont="1" applyFill="1" applyBorder="1" applyAlignment="1">
      <alignment vertical="center"/>
    </xf>
    <xf numFmtId="0" fontId="32" fillId="0" borderId="0" xfId="1" applyNumberFormat="1" applyFont="1" applyFill="1" applyBorder="1"/>
    <xf numFmtId="0" fontId="9" fillId="0" borderId="42" xfId="1" applyNumberFormat="1" applyFont="1" applyFill="1" applyBorder="1" applyAlignment="1" applyProtection="1">
      <alignment horizontal="center" vertical="center"/>
      <protection hidden="1"/>
    </xf>
    <xf numFmtId="3" fontId="9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41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48" xfId="1" applyNumberFormat="1" applyFont="1" applyFill="1" applyBorder="1" applyAlignment="1" applyProtection="1">
      <alignment horizontal="right" vertical="center" shrinkToFit="1"/>
      <protection hidden="1"/>
    </xf>
    <xf numFmtId="0" fontId="10" fillId="0" borderId="4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4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32" fillId="0" borderId="0" xfId="1" applyNumberFormat="1" applyFont="1" applyFill="1" applyBorder="1" applyAlignment="1">
      <alignment horizontal="center"/>
    </xf>
    <xf numFmtId="0" fontId="32" fillId="0" borderId="0" xfId="1" applyNumberFormat="1" applyFont="1" applyFill="1" applyBorder="1" applyAlignment="1">
      <alignment shrinkToFit="1"/>
    </xf>
    <xf numFmtId="0" fontId="0" fillId="0" borderId="0" xfId="1" applyNumberFormat="1" applyFont="1" applyFill="1" applyBorder="1" applyAlignment="1">
      <alignment shrinkToFit="1"/>
    </xf>
    <xf numFmtId="0" fontId="32" fillId="0" borderId="0" xfId="1" applyNumberFormat="1" applyFont="1" applyFill="1" applyBorder="1" applyAlignment="1">
      <alignment horizontal="center" vertical="center"/>
    </xf>
    <xf numFmtId="0" fontId="32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27" fillId="0" borderId="0" xfId="1" applyNumberFormat="1" applyFont="1" applyFill="1" applyBorder="1" applyAlignment="1">
      <alignment shrinkToFit="1"/>
    </xf>
    <xf numFmtId="0" fontId="11" fillId="0" borderId="0" xfId="1" applyNumberFormat="1" applyFont="1" applyFill="1" applyBorder="1"/>
    <xf numFmtId="0" fontId="3" fillId="0" borderId="22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0" fontId="25" fillId="6" borderId="22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23" xfId="1" applyNumberFormat="1" applyFont="1" applyFill="1" applyBorder="1"/>
    <xf numFmtId="0" fontId="32" fillId="0" borderId="45" xfId="1" applyNumberFormat="1" applyFont="1" applyFill="1" applyBorder="1"/>
    <xf numFmtId="0" fontId="25" fillId="4" borderId="24" xfId="1" applyNumberFormat="1" applyFont="1" applyFill="1" applyBorder="1" applyAlignment="1">
      <alignment horizontal="center"/>
    </xf>
    <xf numFmtId="0" fontId="33" fillId="0" borderId="0" xfId="1" applyNumberFormat="1" applyFont="1" applyFill="1" applyBorder="1" applyAlignment="1">
      <alignment horizontal="center"/>
    </xf>
    <xf numFmtId="0" fontId="35" fillId="0" borderId="0" xfId="1" applyNumberFormat="1" applyFont="1" applyFill="1" applyBorder="1"/>
    <xf numFmtId="3" fontId="35" fillId="0" borderId="0" xfId="1" applyNumberFormat="1" applyFont="1" applyFill="1" applyBorder="1"/>
    <xf numFmtId="3" fontId="36" fillId="0" borderId="0" xfId="1" applyNumberFormat="1" applyFont="1" applyFill="1" applyBorder="1" applyAlignment="1">
      <alignment horizontal="center"/>
    </xf>
    <xf numFmtId="0" fontId="35" fillId="0" borderId="0" xfId="0" applyFont="1"/>
    <xf numFmtId="0" fontId="37" fillId="0" borderId="0" xfId="1" applyNumberFormat="1" applyFont="1" applyFill="1" applyBorder="1" applyAlignment="1">
      <alignment horizontal="center"/>
    </xf>
    <xf numFmtId="0" fontId="35" fillId="0" borderId="0" xfId="1" applyNumberFormat="1" applyFont="1" applyFill="1" applyBorder="1" applyAlignment="1"/>
    <xf numFmtId="0" fontId="34" fillId="3" borderId="0" xfId="1" applyNumberFormat="1" applyFont="1" applyFill="1" applyBorder="1" applyAlignment="1">
      <alignment horizontal="center" vertical="center" wrapText="1"/>
    </xf>
    <xf numFmtId="0" fontId="34" fillId="3" borderId="21" xfId="1" applyNumberFormat="1" applyFont="1" applyFill="1" applyBorder="1" applyAlignment="1">
      <alignment horizontal="center" vertical="center"/>
    </xf>
    <xf numFmtId="0" fontId="38" fillId="3" borderId="21" xfId="1" applyNumberFormat="1" applyFont="1" applyFill="1" applyBorder="1" applyAlignment="1">
      <alignment horizontal="center" vertical="center" wrapText="1"/>
    </xf>
    <xf numFmtId="0" fontId="35" fillId="3" borderId="0" xfId="1" applyNumberFormat="1" applyFont="1" applyFill="1" applyBorder="1" applyAlignment="1">
      <alignment horizontal="center" vertical="center"/>
    </xf>
    <xf numFmtId="3" fontId="35" fillId="3" borderId="0" xfId="1" applyNumberFormat="1" applyFont="1" applyFill="1" applyBorder="1" applyAlignment="1">
      <alignment horizontal="center" vertical="center"/>
    </xf>
    <xf numFmtId="0" fontId="35" fillId="3" borderId="68" xfId="1" applyNumberFormat="1" applyFont="1" applyFill="1" applyBorder="1" applyAlignment="1">
      <alignment horizontal="center" vertical="center"/>
    </xf>
    <xf numFmtId="3" fontId="35" fillId="3" borderId="56" xfId="1" applyNumberFormat="1" applyFont="1" applyFill="1" applyBorder="1" applyAlignment="1">
      <alignment horizontal="center" vertical="center"/>
    </xf>
    <xf numFmtId="0" fontId="37" fillId="3" borderId="56" xfId="1" applyNumberFormat="1" applyFont="1" applyFill="1" applyBorder="1" applyAlignment="1">
      <alignment horizontal="center" vertical="center"/>
    </xf>
    <xf numFmtId="0" fontId="40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34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44" xfId="1" applyNumberFormat="1" applyFont="1" applyFill="1" applyBorder="1" applyAlignment="1" applyProtection="1">
      <alignment horizontal="right" vertical="center" shrinkToFit="1"/>
      <protection hidden="1"/>
    </xf>
    <xf numFmtId="0" fontId="34" fillId="0" borderId="22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17" xfId="1" applyNumberFormat="1" applyFont="1" applyFill="1" applyBorder="1" applyAlignment="1" applyProtection="1">
      <alignment horizontal="right" vertical="center" shrinkToFit="1"/>
      <protection hidden="1"/>
    </xf>
    <xf numFmtId="3" fontId="33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35" fillId="0" borderId="0" xfId="1" applyNumberFormat="1" applyFont="1" applyFill="1" applyBorder="1" applyAlignment="1">
      <alignment vertical="center"/>
    </xf>
    <xf numFmtId="3" fontId="35" fillId="0" borderId="0" xfId="1" applyNumberFormat="1" applyFont="1" applyFill="1" applyBorder="1" applyAlignment="1">
      <alignment vertical="center"/>
    </xf>
    <xf numFmtId="0" fontId="34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34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41" fillId="0" borderId="0" xfId="1" applyNumberFormat="1" applyFont="1" applyFill="1" applyBorder="1" applyAlignment="1">
      <alignment vertical="center"/>
    </xf>
    <xf numFmtId="0" fontId="33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33" fillId="0" borderId="42" xfId="1" applyNumberFormat="1" applyFont="1" applyFill="1" applyBorder="1" applyAlignment="1" applyProtection="1">
      <alignment horizontal="left" vertical="center" shrinkToFit="1"/>
      <protection hidden="1"/>
    </xf>
    <xf numFmtId="0" fontId="33" fillId="0" borderId="31" xfId="1" applyNumberFormat="1" applyFont="1" applyFill="1" applyBorder="1" applyAlignment="1" applyProtection="1">
      <alignment horizontal="center" vertical="center"/>
      <protection hidden="1"/>
    </xf>
    <xf numFmtId="0" fontId="34" fillId="0" borderId="69" xfId="1" applyNumberFormat="1" applyFont="1" applyFill="1" applyBorder="1" applyAlignment="1" applyProtection="1">
      <alignment horizontal="left" vertical="center" shrinkToFit="1"/>
      <protection hidden="1"/>
    </xf>
    <xf numFmtId="0" fontId="33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4" fillId="0" borderId="48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64" xfId="1" applyNumberFormat="1" applyFont="1" applyFill="1" applyBorder="1" applyAlignment="1" applyProtection="1">
      <alignment horizontal="right" vertical="center" shrinkToFit="1"/>
      <protection hidden="1"/>
    </xf>
    <xf numFmtId="0" fontId="34" fillId="0" borderId="34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49" xfId="1" applyNumberFormat="1" applyFont="1" applyFill="1" applyBorder="1" applyAlignment="1" applyProtection="1">
      <alignment horizontal="right" vertical="center" shrinkToFit="1"/>
      <protection hidden="1"/>
    </xf>
    <xf numFmtId="0" fontId="33" fillId="0" borderId="34" xfId="1" applyNumberFormat="1" applyFont="1" applyFill="1" applyBorder="1" applyAlignment="1" applyProtection="1">
      <alignment horizontal="center" vertical="center" shrinkToFit="1"/>
      <protection hidden="1"/>
    </xf>
    <xf numFmtId="3" fontId="33" fillId="0" borderId="48" xfId="1" applyNumberFormat="1" applyFont="1" applyFill="1" applyBorder="1" applyAlignment="1" applyProtection="1">
      <alignment horizontal="right" vertical="center" shrinkToFit="1"/>
      <protection hidden="1"/>
    </xf>
    <xf numFmtId="0" fontId="42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43" fillId="0" borderId="0" xfId="1" applyNumberFormat="1" applyFont="1" applyFill="1" applyBorder="1"/>
    <xf numFmtId="0" fontId="9" fillId="0" borderId="0" xfId="1" applyNumberFormat="1" applyFont="1" applyFill="1" applyBorder="1"/>
    <xf numFmtId="3" fontId="43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0" applyFont="1"/>
    <xf numFmtId="0" fontId="43" fillId="0" borderId="0" xfId="1" applyNumberFormat="1" applyFont="1" applyFill="1" applyBorder="1" applyAlignment="1">
      <alignment horizontal="center"/>
    </xf>
    <xf numFmtId="0" fontId="43" fillId="0" borderId="0" xfId="0" applyFont="1"/>
    <xf numFmtId="0" fontId="44" fillId="0" borderId="0" xfId="1" applyNumberFormat="1" applyFont="1" applyFill="1" applyBorder="1"/>
    <xf numFmtId="0" fontId="20" fillId="0" borderId="142" xfId="1" applyNumberFormat="1" applyFont="1" applyFill="1" applyBorder="1" applyAlignment="1" applyProtection="1">
      <alignment horizontal="left" vertical="center" shrinkToFit="1"/>
      <protection hidden="1"/>
    </xf>
    <xf numFmtId="0" fontId="25" fillId="0" borderId="96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97" xfId="1" applyNumberFormat="1" applyFont="1" applyFill="1" applyBorder="1" applyAlignment="1" applyProtection="1">
      <alignment horizontal="right" vertical="center" shrinkToFit="1"/>
      <protection hidden="1"/>
    </xf>
    <xf numFmtId="0" fontId="25" fillId="0" borderId="98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99" xfId="1" applyNumberFormat="1" applyFont="1" applyFill="1" applyBorder="1" applyAlignment="1" applyProtection="1">
      <alignment horizontal="right" vertical="center" shrinkToFit="1"/>
      <protection hidden="1"/>
    </xf>
    <xf numFmtId="0" fontId="25" fillId="4" borderId="22" xfId="1" applyNumberFormat="1" applyFont="1" applyFill="1" applyBorder="1" applyAlignment="1">
      <alignment horizontal="center"/>
    </xf>
    <xf numFmtId="3" fontId="43" fillId="0" borderId="71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38" xfId="0" applyBorder="1"/>
    <xf numFmtId="3" fontId="0" fillId="0" borderId="38" xfId="0" applyNumberFormat="1" applyBorder="1"/>
    <xf numFmtId="0" fontId="0" fillId="0" borderId="0" xfId="0" applyFill="1"/>
    <xf numFmtId="0" fontId="0" fillId="0" borderId="68" xfId="0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9" fillId="0" borderId="42" xfId="0" applyFont="1" applyBorder="1" applyAlignment="1" applyProtection="1">
      <alignment horizontal="center" vertical="center"/>
      <protection hidden="1"/>
    </xf>
    <xf numFmtId="0" fontId="3" fillId="7" borderId="18" xfId="0" applyFont="1" applyFill="1" applyBorder="1" applyAlignment="1" applyProtection="1">
      <alignment horizontal="center" shrinkToFit="1"/>
      <protection hidden="1"/>
    </xf>
    <xf numFmtId="0" fontId="3" fillId="0" borderId="22" xfId="0" applyNumberFormat="1" applyFont="1" applyBorder="1" applyAlignment="1" applyProtection="1">
      <alignment horizontal="center" vertical="center" shrinkToFit="1"/>
      <protection hidden="1"/>
    </xf>
    <xf numFmtId="3" fontId="9" fillId="0" borderId="17" xfId="0" applyNumberFormat="1" applyFont="1" applyBorder="1" applyAlignment="1" applyProtection="1">
      <alignment horizontal="right" vertical="center" shrinkToFit="1"/>
      <protection hidden="1"/>
    </xf>
    <xf numFmtId="0" fontId="3" fillId="0" borderId="43" xfId="0" applyNumberFormat="1" applyFont="1" applyBorder="1" applyAlignment="1" applyProtection="1">
      <alignment horizontal="center" vertical="center" shrinkToFit="1"/>
      <protection hidden="1"/>
    </xf>
    <xf numFmtId="3" fontId="9" fillId="0" borderId="44" xfId="0" applyNumberFormat="1" applyFont="1" applyBorder="1" applyAlignment="1" applyProtection="1">
      <alignment horizontal="right" vertical="center" shrinkToFit="1"/>
      <protection hidden="1"/>
    </xf>
    <xf numFmtId="3" fontId="9" fillId="0" borderId="26" xfId="0" applyNumberFormat="1" applyFont="1" applyBorder="1" applyAlignment="1" applyProtection="1">
      <alignment horizontal="right" vertical="center" shrinkToFit="1"/>
      <protection hidden="1"/>
    </xf>
    <xf numFmtId="0" fontId="9" fillId="0" borderId="43" xfId="0" applyNumberFormat="1" applyFont="1" applyBorder="1" applyAlignment="1" applyProtection="1">
      <alignment horizontal="center" vertical="center" shrinkToFit="1"/>
      <protection hidden="1"/>
    </xf>
    <xf numFmtId="3" fontId="9" fillId="0" borderId="43" xfId="0" applyNumberFormat="1" applyFont="1" applyBorder="1" applyAlignment="1" applyProtection="1">
      <alignment horizontal="right" vertical="center" shrinkToFit="1"/>
      <protection hidden="1"/>
    </xf>
    <xf numFmtId="0" fontId="10" fillId="0" borderId="26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9" fillId="0" borderId="29" xfId="0" applyFont="1" applyBorder="1" applyAlignment="1" applyProtection="1">
      <alignment horizontal="center" vertical="center"/>
      <protection hidden="1"/>
    </xf>
    <xf numFmtId="0" fontId="3" fillId="7" borderId="24" xfId="0" applyFont="1" applyFill="1" applyBorder="1" applyAlignment="1" applyProtection="1">
      <alignment horizontal="center" shrinkToFit="1"/>
      <protection hidden="1"/>
    </xf>
    <xf numFmtId="0" fontId="3" fillId="0" borderId="25" xfId="0" applyNumberFormat="1" applyFont="1" applyBorder="1" applyAlignment="1" applyProtection="1">
      <alignment horizontal="center" vertical="center" shrinkToFit="1"/>
      <protection hidden="1"/>
    </xf>
    <xf numFmtId="3" fontId="9" fillId="0" borderId="28" xfId="0" applyNumberFormat="1" applyFont="1" applyBorder="1" applyAlignment="1" applyProtection="1">
      <alignment horizontal="right" vertical="center" shrinkToFit="1"/>
      <protection hidden="1"/>
    </xf>
    <xf numFmtId="3" fontId="9" fillId="0" borderId="62" xfId="0" applyNumberFormat="1" applyFont="1" applyBorder="1" applyAlignment="1" applyProtection="1">
      <alignment horizontal="right" vertical="center" shrinkToFit="1"/>
      <protection hidden="1"/>
    </xf>
    <xf numFmtId="0" fontId="3" fillId="0" borderId="24" xfId="0" applyNumberFormat="1" applyFont="1" applyBorder="1" applyAlignment="1" applyProtection="1">
      <alignment horizontal="center" vertical="center" shrinkToFit="1"/>
      <protection hidden="1"/>
    </xf>
    <xf numFmtId="0" fontId="3" fillId="7" borderId="30" xfId="0" applyFont="1" applyFill="1" applyBorder="1" applyAlignment="1" applyProtection="1">
      <alignment horizontal="center" shrinkToFit="1"/>
      <protection hidden="1"/>
    </xf>
    <xf numFmtId="0" fontId="9" fillId="7" borderId="28" xfId="0" applyFont="1" applyFill="1" applyBorder="1" applyAlignment="1" applyProtection="1">
      <alignment horizontal="right" shrinkToFit="1"/>
      <protection hidden="1"/>
    </xf>
    <xf numFmtId="0" fontId="9" fillId="7" borderId="23" xfId="0" applyFont="1" applyFill="1" applyBorder="1" applyAlignment="1" applyProtection="1">
      <alignment horizontal="right" shrinkToFit="1"/>
      <protection hidden="1"/>
    </xf>
    <xf numFmtId="0" fontId="3" fillId="0" borderId="41" xfId="0" applyFont="1" applyBorder="1" applyAlignment="1" applyProtection="1">
      <alignment horizontal="left" vertical="center" shrinkToFit="1"/>
      <protection hidden="1"/>
    </xf>
    <xf numFmtId="0" fontId="9" fillId="0" borderId="42" xfId="0" applyFont="1" applyBorder="1" applyAlignment="1" applyProtection="1">
      <alignment horizontal="left" vertical="center" shrinkToFit="1"/>
      <protection hidden="1"/>
    </xf>
    <xf numFmtId="0" fontId="3" fillId="0" borderId="45" xfId="0" applyFont="1" applyBorder="1" applyAlignment="1" applyProtection="1">
      <alignment horizontal="left" vertical="center" shrinkToFit="1"/>
      <protection hidden="1"/>
    </xf>
    <xf numFmtId="0" fontId="9" fillId="0" borderId="29" xfId="0" applyFont="1" applyBorder="1" applyAlignment="1" applyProtection="1">
      <alignment horizontal="left" vertical="center" shrinkToFit="1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left" vertical="center" shrinkToFit="1"/>
      <protection hidden="1"/>
    </xf>
    <xf numFmtId="0" fontId="9" fillId="0" borderId="31" xfId="0" applyFont="1" applyBorder="1" applyAlignment="1" applyProtection="1">
      <alignment horizontal="left" vertical="center" shrinkToFit="1"/>
      <protection hidden="1"/>
    </xf>
    <xf numFmtId="0" fontId="3" fillId="0" borderId="48" xfId="0" applyNumberFormat="1" applyFont="1" applyBorder="1" applyAlignment="1" applyProtection="1">
      <alignment horizontal="center" vertical="center" shrinkToFit="1"/>
      <protection hidden="1"/>
    </xf>
    <xf numFmtId="3" fontId="9" fillId="0" borderId="64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NumberFormat="1" applyFont="1" applyBorder="1" applyAlignment="1" applyProtection="1">
      <alignment horizontal="center" vertical="center" shrinkToFit="1"/>
      <protection hidden="1"/>
    </xf>
    <xf numFmtId="3" fontId="9" fillId="0" borderId="49" xfId="0" applyNumberFormat="1" applyFont="1" applyBorder="1" applyAlignment="1" applyProtection="1">
      <alignment horizontal="right" vertical="center" shrinkToFit="1"/>
      <protection hidden="1"/>
    </xf>
    <xf numFmtId="3" fontId="9" fillId="0" borderId="48" xfId="0" applyNumberFormat="1" applyFont="1" applyBorder="1" applyAlignment="1" applyProtection="1">
      <alignment horizontal="right" vertical="center" shrinkToFit="1"/>
      <protection hidden="1"/>
    </xf>
    <xf numFmtId="0" fontId="10" fillId="0" borderId="49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left" vertical="center" shrinkToFit="1"/>
      <protection hidden="1"/>
    </xf>
    <xf numFmtId="0" fontId="9" fillId="0" borderId="0" xfId="0" applyFont="1" applyBorder="1" applyAlignment="1" applyProtection="1">
      <alignment horizontal="left" vertical="center" shrinkToFit="1"/>
      <protection hidden="1"/>
    </xf>
    <xf numFmtId="0" fontId="9" fillId="0" borderId="0" xfId="0" applyNumberFormat="1" applyFont="1" applyBorder="1" applyAlignment="1" applyProtection="1">
      <alignment horizontal="center" vertical="center" shrinkToFit="1"/>
      <protection hidden="1"/>
    </xf>
    <xf numFmtId="3" fontId="9" fillId="0" borderId="0" xfId="0" applyNumberFormat="1" applyFont="1" applyBorder="1" applyAlignment="1" applyProtection="1">
      <alignment horizontal="right" vertical="center" shrinkToFit="1"/>
      <protection hidden="1"/>
    </xf>
    <xf numFmtId="0" fontId="3" fillId="0" borderId="0" xfId="0" applyNumberFormat="1" applyFont="1" applyBorder="1" applyAlignment="1" applyProtection="1">
      <alignment horizontal="center" vertical="center" shrinkToFit="1"/>
      <protection hidden="1"/>
    </xf>
    <xf numFmtId="0" fontId="48" fillId="0" borderId="42" xfId="0" applyFont="1" applyBorder="1" applyAlignment="1" applyProtection="1">
      <alignment horizontal="center" vertical="center"/>
      <protection hidden="1"/>
    </xf>
    <xf numFmtId="0" fontId="48" fillId="0" borderId="42" xfId="0" applyFont="1" applyBorder="1" applyAlignment="1" applyProtection="1">
      <alignment horizontal="left" vertical="center" shrinkToFit="1"/>
      <protection hidden="1"/>
    </xf>
    <xf numFmtId="0" fontId="49" fillId="0" borderId="43" xfId="0" applyNumberFormat="1" applyFont="1" applyBorder="1" applyAlignment="1" applyProtection="1">
      <alignment horizontal="center" vertical="center" shrinkToFit="1"/>
      <protection hidden="1"/>
    </xf>
    <xf numFmtId="3" fontId="48" fillId="0" borderId="44" xfId="0" applyNumberFormat="1" applyFont="1" applyBorder="1" applyAlignment="1" applyProtection="1">
      <alignment horizontal="right" vertical="center" shrinkToFit="1"/>
      <protection hidden="1"/>
    </xf>
    <xf numFmtId="0" fontId="49" fillId="0" borderId="22" xfId="0" applyNumberFormat="1" applyFont="1" applyBorder="1" applyAlignment="1" applyProtection="1">
      <alignment horizontal="center" vertical="center" shrinkToFit="1"/>
      <protection hidden="1"/>
    </xf>
    <xf numFmtId="3" fontId="48" fillId="0" borderId="17" xfId="0" applyNumberFormat="1" applyFont="1" applyFill="1" applyBorder="1" applyAlignment="1" applyProtection="1">
      <alignment horizontal="right" vertical="center" shrinkToFit="1"/>
      <protection hidden="1"/>
    </xf>
    <xf numFmtId="3" fontId="48" fillId="0" borderId="26" xfId="0" applyNumberFormat="1" applyFont="1" applyBorder="1" applyAlignment="1" applyProtection="1">
      <alignment horizontal="right" vertical="center" shrinkToFit="1"/>
      <protection hidden="1"/>
    </xf>
    <xf numFmtId="3" fontId="48" fillId="0" borderId="26" xfId="0" applyNumberFormat="1" applyFont="1" applyFill="1" applyBorder="1" applyAlignment="1" applyProtection="1">
      <alignment horizontal="right" vertical="center" shrinkToFit="1"/>
      <protection hidden="1"/>
    </xf>
    <xf numFmtId="0" fontId="49" fillId="0" borderId="42" xfId="0" applyNumberFormat="1" applyFont="1" applyBorder="1" applyAlignment="1" applyProtection="1">
      <alignment horizontal="center" vertical="center" shrinkToFit="1"/>
      <protection hidden="1"/>
    </xf>
    <xf numFmtId="0" fontId="48" fillId="0" borderId="29" xfId="0" applyFont="1" applyBorder="1" applyAlignment="1" applyProtection="1">
      <alignment horizontal="center" vertical="center"/>
      <protection hidden="1"/>
    </xf>
    <xf numFmtId="0" fontId="55" fillId="0" borderId="0" xfId="2"/>
    <xf numFmtId="0" fontId="55" fillId="0" borderId="0" xfId="2" applyFont="1"/>
    <xf numFmtId="0" fontId="56" fillId="0" borderId="0" xfId="2" applyFont="1"/>
    <xf numFmtId="0" fontId="58" fillId="0" borderId="0" xfId="1" applyNumberFormat="1" applyFont="1" applyFill="1" applyBorder="1"/>
    <xf numFmtId="3" fontId="58" fillId="0" borderId="71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8" xfId="0" applyNumberFormat="1" applyFont="1" applyBorder="1" applyAlignment="1" applyProtection="1">
      <alignment horizontal="center" vertical="center" shrinkToFit="1"/>
      <protection hidden="1"/>
    </xf>
    <xf numFmtId="0" fontId="3" fillId="0" borderId="31" xfId="0" applyNumberFormat="1" applyFont="1" applyBorder="1" applyAlignment="1" applyProtection="1">
      <alignment horizontal="center" vertical="center" shrinkToFit="1"/>
      <protection hidden="1"/>
    </xf>
    <xf numFmtId="0" fontId="3" fillId="0" borderId="42" xfId="0" applyNumberFormat="1" applyFont="1" applyBorder="1" applyAlignment="1" applyProtection="1">
      <alignment horizontal="center" vertical="center" shrinkToFit="1"/>
      <protection hidden="1"/>
    </xf>
    <xf numFmtId="3" fontId="9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62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44" xfId="0" applyNumberFormat="1" applyFont="1" applyFill="1" applyBorder="1" applyAlignment="1" applyProtection="1">
      <alignment horizontal="right" vertical="center" shrinkToFit="1"/>
      <protection hidden="1"/>
    </xf>
    <xf numFmtId="9" fontId="0" fillId="0" borderId="0" xfId="0" applyNumberFormat="1" applyFill="1"/>
    <xf numFmtId="0" fontId="32" fillId="0" borderId="0" xfId="0" applyFont="1" applyFill="1"/>
    <xf numFmtId="0" fontId="59" fillId="0" borderId="0" xfId="1" applyNumberFormat="1" applyFont="1" applyFill="1" applyBorder="1"/>
    <xf numFmtId="4" fontId="59" fillId="0" borderId="0" xfId="1" applyNumberFormat="1" applyFont="1" applyFill="1" applyBorder="1"/>
    <xf numFmtId="0" fontId="65" fillId="0" borderId="0" xfId="1" applyNumberFormat="1" applyFont="1" applyFill="1" applyBorder="1" applyAlignment="1">
      <alignment horizontal="center"/>
    </xf>
    <xf numFmtId="0" fontId="65" fillId="0" borderId="0" xfId="1" applyNumberFormat="1" applyFont="1" applyFill="1" applyBorder="1"/>
    <xf numFmtId="0" fontId="65" fillId="0" borderId="0" xfId="0" applyFont="1"/>
    <xf numFmtId="0" fontId="66" fillId="0" borderId="0" xfId="1" applyNumberFormat="1" applyFont="1" applyFill="1" applyBorder="1" applyAlignment="1">
      <alignment horizontal="center"/>
    </xf>
    <xf numFmtId="0" fontId="66" fillId="0" borderId="0" xfId="1" applyNumberFormat="1" applyFont="1" applyFill="1" applyBorder="1" applyAlignment="1"/>
    <xf numFmtId="0" fontId="67" fillId="0" borderId="0" xfId="1" applyNumberFormat="1" applyFont="1" applyFill="1" applyBorder="1" applyAlignment="1">
      <alignment horizontal="center"/>
    </xf>
    <xf numFmtId="0" fontId="66" fillId="0" borderId="0" xfId="1" applyNumberFormat="1" applyFont="1" applyFill="1" applyBorder="1" applyAlignment="1">
      <alignment horizontal="center" vertical="top"/>
    </xf>
    <xf numFmtId="0" fontId="67" fillId="0" borderId="0" xfId="1" applyNumberFormat="1" applyFont="1" applyFill="1" applyBorder="1" applyAlignment="1">
      <alignment horizontal="center" vertical="top"/>
    </xf>
    <xf numFmtId="0" fontId="71" fillId="0" borderId="132" xfId="1" applyNumberFormat="1" applyFont="1" applyFill="1" applyBorder="1" applyAlignment="1" applyProtection="1">
      <alignment horizontal="center" vertical="center"/>
      <protection hidden="1"/>
    </xf>
    <xf numFmtId="0" fontId="66" fillId="0" borderId="22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66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44" xfId="1" applyNumberFormat="1" applyFont="1" applyFill="1" applyBorder="1" applyAlignment="1" applyProtection="1">
      <alignment horizontal="right" vertical="center" shrinkToFit="1"/>
      <protection hidden="1"/>
    </xf>
    <xf numFmtId="0" fontId="65" fillId="0" borderId="0" xfId="1" applyNumberFormat="1" applyFont="1" applyFill="1" applyBorder="1" applyAlignment="1">
      <alignment vertical="center"/>
    </xf>
    <xf numFmtId="3" fontId="65" fillId="0" borderId="0" xfId="1" applyNumberFormat="1" applyFont="1" applyFill="1" applyBorder="1" applyAlignment="1">
      <alignment vertical="center"/>
    </xf>
    <xf numFmtId="0" fontId="71" fillId="0" borderId="101" xfId="1" applyNumberFormat="1" applyFont="1" applyFill="1" applyBorder="1" applyAlignment="1" applyProtection="1">
      <alignment horizontal="center" vertical="center"/>
      <protection hidden="1"/>
    </xf>
    <xf numFmtId="0" fontId="66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66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71" fillId="0" borderId="135" xfId="1" applyNumberFormat="1" applyFont="1" applyFill="1" applyBorder="1" applyAlignment="1" applyProtection="1">
      <alignment horizontal="center" vertical="center"/>
      <protection hidden="1"/>
    </xf>
    <xf numFmtId="0" fontId="66" fillId="0" borderId="137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138" xfId="1" applyNumberFormat="1" applyFont="1" applyFill="1" applyBorder="1" applyAlignment="1" applyProtection="1">
      <alignment horizontal="right" vertical="center" shrinkToFit="1"/>
      <protection hidden="1"/>
    </xf>
    <xf numFmtId="0" fontId="66" fillId="0" borderId="139" xfId="1" applyNumberFormat="1" applyFont="1" applyFill="1" applyBorder="1" applyAlignment="1" applyProtection="1">
      <alignment horizontal="center" vertical="center" shrinkToFit="1"/>
      <protection hidden="1"/>
    </xf>
    <xf numFmtId="3" fontId="71" fillId="0" borderId="140" xfId="1" applyNumberFormat="1" applyFont="1" applyFill="1" applyBorder="1" applyAlignment="1" applyProtection="1">
      <alignment horizontal="right" vertical="center" shrinkToFit="1"/>
      <protection hidden="1"/>
    </xf>
    <xf numFmtId="0" fontId="72" fillId="0" borderId="0" xfId="1" applyNumberFormat="1" applyFont="1" applyFill="1" applyBorder="1"/>
    <xf numFmtId="0" fontId="71" fillId="0" borderId="0" xfId="1" applyNumberFormat="1" applyFont="1" applyFill="1" applyBorder="1" applyAlignment="1">
      <alignment horizontal="center"/>
    </xf>
    <xf numFmtId="0" fontId="71" fillId="0" borderId="0" xfId="1" applyNumberFormat="1" applyFont="1" applyFill="1" applyBorder="1"/>
    <xf numFmtId="0" fontId="9" fillId="0" borderId="0" xfId="6" applyFont="1" applyAlignment="1">
      <alignment horizontal="center"/>
    </xf>
    <xf numFmtId="0" fontId="55" fillId="0" borderId="0" xfId="6"/>
    <xf numFmtId="3" fontId="55" fillId="0" borderId="0" xfId="6" applyNumberFormat="1"/>
    <xf numFmtId="3" fontId="4" fillId="0" borderId="0" xfId="6" applyNumberFormat="1" applyFont="1" applyAlignment="1">
      <alignment horizontal="center"/>
    </xf>
    <xf numFmtId="0" fontId="43" fillId="0" borderId="0" xfId="6" applyFont="1"/>
    <xf numFmtId="0" fontId="55" fillId="0" borderId="0" xfId="6" applyBorder="1"/>
    <xf numFmtId="0" fontId="8" fillId="0" borderId="0" xfId="6" applyFont="1" applyAlignment="1">
      <alignment horizontal="center"/>
    </xf>
    <xf numFmtId="0" fontId="8" fillId="0" borderId="38" xfId="6" applyFont="1" applyBorder="1" applyAlignment="1">
      <alignment horizontal="center"/>
    </xf>
    <xf numFmtId="0" fontId="55" fillId="0" borderId="38" xfId="6" applyBorder="1"/>
    <xf numFmtId="3" fontId="55" fillId="0" borderId="38" xfId="6" applyNumberFormat="1" applyBorder="1"/>
    <xf numFmtId="0" fontId="55" fillId="0" borderId="0" xfId="6" applyFill="1"/>
    <xf numFmtId="0" fontId="55" fillId="0" borderId="68" xfId="6" applyFill="1" applyBorder="1" applyAlignment="1"/>
    <xf numFmtId="0" fontId="55" fillId="0" borderId="0" xfId="6" applyAlignment="1"/>
    <xf numFmtId="0" fontId="55" fillId="0" borderId="0" xfId="6" applyFill="1" applyBorder="1" applyAlignment="1"/>
    <xf numFmtId="0" fontId="9" fillId="0" borderId="42" xfId="6" applyFont="1" applyBorder="1" applyAlignment="1" applyProtection="1">
      <alignment horizontal="center" vertical="center"/>
      <protection hidden="1"/>
    </xf>
    <xf numFmtId="0" fontId="9" fillId="0" borderId="42" xfId="6" applyFont="1" applyBorder="1" applyAlignment="1" applyProtection="1">
      <alignment horizontal="left" vertical="center" shrinkToFit="1"/>
      <protection hidden="1"/>
    </xf>
    <xf numFmtId="0" fontId="3" fillId="0" borderId="43" xfId="6" applyNumberFormat="1" applyFont="1" applyBorder="1" applyAlignment="1" applyProtection="1">
      <alignment horizontal="center" vertical="center" shrinkToFit="1"/>
      <protection hidden="1"/>
    </xf>
    <xf numFmtId="3" fontId="9" fillId="0" borderId="44" xfId="6" applyNumberFormat="1" applyFont="1" applyBorder="1" applyAlignment="1" applyProtection="1">
      <alignment horizontal="right" vertical="center" shrinkToFit="1"/>
      <protection hidden="1"/>
    </xf>
    <xf numFmtId="0" fontId="3" fillId="0" borderId="22" xfId="6" applyNumberFormat="1" applyFont="1" applyBorder="1" applyAlignment="1" applyProtection="1">
      <alignment horizontal="center" vertical="center" shrinkToFit="1"/>
      <protection hidden="1"/>
    </xf>
    <xf numFmtId="3" fontId="9" fillId="0" borderId="17" xfId="6" applyNumberFormat="1" applyFont="1" applyBorder="1" applyAlignment="1" applyProtection="1">
      <alignment horizontal="right" vertical="center" shrinkToFit="1"/>
      <protection hidden="1"/>
    </xf>
    <xf numFmtId="3" fontId="9" fillId="0" borderId="26" xfId="6" applyNumberFormat="1" applyFont="1" applyBorder="1" applyAlignment="1" applyProtection="1">
      <alignment horizontal="right" vertical="center" shrinkToFit="1"/>
      <protection hidden="1"/>
    </xf>
    <xf numFmtId="0" fontId="9" fillId="0" borderId="43" xfId="6" applyNumberFormat="1" applyFont="1" applyBorder="1" applyAlignment="1" applyProtection="1">
      <alignment horizontal="center" vertical="center" shrinkToFit="1"/>
      <protection hidden="1"/>
    </xf>
    <xf numFmtId="3" fontId="9" fillId="0" borderId="43" xfId="6" applyNumberFormat="1" applyFont="1" applyBorder="1" applyAlignment="1" applyProtection="1">
      <alignment horizontal="right" vertical="center" shrinkToFit="1"/>
      <protection hidden="1"/>
    </xf>
    <xf numFmtId="0" fontId="10" fillId="0" borderId="26" xfId="6" applyFont="1" applyBorder="1" applyAlignment="1" applyProtection="1">
      <alignment horizontal="center" vertical="center" shrinkToFit="1"/>
      <protection hidden="1"/>
    </xf>
    <xf numFmtId="0" fontId="55" fillId="0" borderId="0" xfId="6" applyAlignment="1">
      <alignment vertical="center"/>
    </xf>
    <xf numFmtId="3" fontId="55" fillId="0" borderId="0" xfId="6" applyNumberFormat="1" applyAlignment="1">
      <alignment vertical="center"/>
    </xf>
    <xf numFmtId="0" fontId="9" fillId="0" borderId="29" xfId="6" applyFont="1" applyBorder="1" applyAlignment="1" applyProtection="1">
      <alignment horizontal="center" vertical="center"/>
      <protection hidden="1"/>
    </xf>
    <xf numFmtId="0" fontId="3" fillId="0" borderId="45" xfId="6" applyFont="1" applyBorder="1" applyAlignment="1" applyProtection="1">
      <alignment horizontal="left" vertical="center" shrinkToFit="1"/>
      <protection hidden="1"/>
    </xf>
    <xf numFmtId="0" fontId="9" fillId="0" borderId="29" xfId="6" applyFont="1" applyBorder="1" applyAlignment="1" applyProtection="1">
      <alignment horizontal="left" vertical="center" shrinkToFit="1"/>
      <protection hidden="1"/>
    </xf>
    <xf numFmtId="0" fontId="3" fillId="0" borderId="25" xfId="6" applyNumberFormat="1" applyFont="1" applyBorder="1" applyAlignment="1" applyProtection="1">
      <alignment horizontal="center" vertical="center" shrinkToFit="1"/>
      <protection hidden="1"/>
    </xf>
    <xf numFmtId="3" fontId="9" fillId="0" borderId="62" xfId="6" applyNumberFormat="1" applyFont="1" applyBorder="1" applyAlignment="1" applyProtection="1">
      <alignment horizontal="right" vertical="center" shrinkToFit="1"/>
      <protection hidden="1"/>
    </xf>
    <xf numFmtId="0" fontId="3" fillId="0" borderId="24" xfId="6" applyNumberFormat="1" applyFont="1" applyBorder="1" applyAlignment="1" applyProtection="1">
      <alignment horizontal="center" vertical="center" shrinkToFit="1"/>
      <protection hidden="1"/>
    </xf>
    <xf numFmtId="3" fontId="9" fillId="0" borderId="28" xfId="6" applyNumberFormat="1" applyFont="1" applyBorder="1" applyAlignment="1" applyProtection="1">
      <alignment horizontal="right" vertical="center" shrinkToFit="1"/>
      <protection hidden="1"/>
    </xf>
    <xf numFmtId="3" fontId="9" fillId="0" borderId="28" xfId="6" applyNumberFormat="1" applyFont="1" applyBorder="1" applyAlignment="1" applyProtection="1">
      <alignment horizontal="center" vertical="center" shrinkToFit="1"/>
      <protection hidden="1"/>
    </xf>
    <xf numFmtId="0" fontId="3" fillId="0" borderId="69" xfId="6" applyFont="1" applyBorder="1" applyAlignment="1" applyProtection="1">
      <alignment horizontal="left" vertical="center" shrinkToFit="1"/>
      <protection hidden="1"/>
    </xf>
    <xf numFmtId="0" fontId="9" fillId="0" borderId="31" xfId="6" applyFont="1" applyBorder="1" applyAlignment="1" applyProtection="1">
      <alignment horizontal="left" vertical="center" shrinkToFit="1"/>
      <protection hidden="1"/>
    </xf>
    <xf numFmtId="0" fontId="3" fillId="0" borderId="48" xfId="6" applyNumberFormat="1" applyFont="1" applyBorder="1" applyAlignment="1" applyProtection="1">
      <alignment horizontal="center" vertical="center" shrinkToFit="1"/>
      <protection hidden="1"/>
    </xf>
    <xf numFmtId="3" fontId="9" fillId="0" borderId="64" xfId="6" applyNumberFormat="1" applyFont="1" applyBorder="1" applyAlignment="1" applyProtection="1">
      <alignment horizontal="right" vertical="center" shrinkToFit="1"/>
      <protection hidden="1"/>
    </xf>
    <xf numFmtId="0" fontId="3" fillId="0" borderId="34" xfId="6" applyNumberFormat="1" applyFont="1" applyBorder="1" applyAlignment="1" applyProtection="1">
      <alignment horizontal="center" vertical="center" shrinkToFit="1"/>
      <protection hidden="1"/>
    </xf>
    <xf numFmtId="3" fontId="9" fillId="0" borderId="49" xfId="6" applyNumberFormat="1" applyFont="1" applyBorder="1" applyAlignment="1" applyProtection="1">
      <alignment horizontal="right" vertical="center" shrinkToFit="1"/>
      <protection hidden="1"/>
    </xf>
    <xf numFmtId="3" fontId="9" fillId="0" borderId="48" xfId="6" applyNumberFormat="1" applyFont="1" applyBorder="1" applyAlignment="1" applyProtection="1">
      <alignment horizontal="right" vertical="center" shrinkToFit="1"/>
      <protection hidden="1"/>
    </xf>
    <xf numFmtId="0" fontId="10" fillId="0" borderId="49" xfId="6" applyFont="1" applyBorder="1" applyAlignment="1" applyProtection="1">
      <alignment horizontal="center" vertical="center" shrinkToFit="1"/>
      <protection hidden="1"/>
    </xf>
    <xf numFmtId="0" fontId="9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 vertical="center" shrinkToFit="1"/>
      <protection hidden="1"/>
    </xf>
    <xf numFmtId="0" fontId="9" fillId="0" borderId="0" xfId="6" applyFont="1" applyBorder="1" applyAlignment="1" applyProtection="1">
      <alignment horizontal="left" vertical="center" shrinkToFit="1"/>
      <protection hidden="1"/>
    </xf>
    <xf numFmtId="0" fontId="9" fillId="0" borderId="0" xfId="6" applyNumberFormat="1" applyFont="1" applyBorder="1" applyAlignment="1" applyProtection="1">
      <alignment horizontal="center" vertical="center" shrinkToFit="1"/>
      <protection hidden="1"/>
    </xf>
    <xf numFmtId="3" fontId="9" fillId="0" borderId="0" xfId="6" applyNumberFormat="1" applyFont="1" applyBorder="1" applyAlignment="1" applyProtection="1">
      <alignment horizontal="right" vertical="center" shrinkToFit="1"/>
      <protection hidden="1"/>
    </xf>
    <xf numFmtId="0" fontId="3" fillId="0" borderId="0" xfId="6" applyNumberFormat="1" applyFont="1" applyBorder="1" applyAlignment="1" applyProtection="1">
      <alignment horizontal="center" vertical="center" shrinkToFit="1"/>
      <protection hidden="1"/>
    </xf>
    <xf numFmtId="0" fontId="55" fillId="0" borderId="0" xfId="6" applyAlignment="1">
      <alignment horizontal="center"/>
    </xf>
    <xf numFmtId="3" fontId="9" fillId="0" borderId="120" xfId="6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6" applyFont="1" applyBorder="1" applyAlignment="1" applyProtection="1">
      <alignment horizontal="center" vertical="center" shrinkToFit="1"/>
      <protection hidden="1"/>
    </xf>
    <xf numFmtId="0" fontId="3" fillId="0" borderId="24" xfId="6" applyFont="1" applyBorder="1" applyAlignment="1" applyProtection="1">
      <alignment horizontal="center" vertical="center" shrinkToFit="1"/>
      <protection hidden="1"/>
    </xf>
    <xf numFmtId="0" fontId="3" fillId="0" borderId="43" xfId="6" applyFont="1" applyBorder="1" applyAlignment="1" applyProtection="1">
      <alignment horizontal="center" vertical="center" shrinkToFit="1"/>
      <protection hidden="1"/>
    </xf>
    <xf numFmtId="0" fontId="3" fillId="0" borderId="22" xfId="6" applyFont="1" applyBorder="1" applyAlignment="1" applyProtection="1">
      <alignment horizontal="center" vertical="center" shrinkToFit="1"/>
      <protection hidden="1"/>
    </xf>
    <xf numFmtId="0" fontId="11" fillId="0" borderId="0" xfId="6" applyFont="1" applyAlignment="1">
      <alignment horizontal="center" vertical="top"/>
    </xf>
    <xf numFmtId="0" fontId="43" fillId="0" borderId="0" xfId="6" applyFont="1" applyAlignment="1">
      <alignment horizontal="center" vertical="center"/>
    </xf>
    <xf numFmtId="0" fontId="75" fillId="0" borderId="0" xfId="6" applyFont="1"/>
    <xf numFmtId="0" fontId="32" fillId="0" borderId="0" xfId="6" applyFont="1"/>
    <xf numFmtId="0" fontId="3" fillId="0" borderId="0" xfId="6" applyFont="1" applyAlignment="1">
      <alignment horizontal="center" vertical="top"/>
    </xf>
    <xf numFmtId="0" fontId="11" fillId="0" borderId="0" xfId="6" applyFont="1" applyAlignment="1">
      <alignment horizontal="center"/>
    </xf>
    <xf numFmtId="0" fontId="3" fillId="0" borderId="0" xfId="6" applyFont="1" applyAlignment="1"/>
    <xf numFmtId="0" fontId="3" fillId="0" borderId="0" xfId="6" applyFont="1" applyAlignment="1">
      <alignment horizontal="center"/>
    </xf>
    <xf numFmtId="0" fontId="73" fillId="0" borderId="0" xfId="1" applyNumberFormat="1" applyFont="1" applyFill="1" applyBorder="1" applyAlignment="1">
      <alignment vertical="center"/>
    </xf>
    <xf numFmtId="0" fontId="9" fillId="8" borderId="43" xfId="1" applyNumberFormat="1" applyFont="1" applyFill="1" applyBorder="1" applyAlignment="1" applyProtection="1">
      <alignment horizontal="center" vertical="center" shrinkToFit="1"/>
      <protection hidden="1"/>
    </xf>
    <xf numFmtId="0" fontId="9" fillId="8" borderId="22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43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63" xfId="1" applyNumberFormat="1" applyFont="1" applyFill="1" applyBorder="1" applyAlignment="1" applyProtection="1">
      <alignment horizontal="right" vertical="center" shrinkToFit="1"/>
      <protection hidden="1"/>
    </xf>
    <xf numFmtId="3" fontId="9" fillId="8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34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48" xfId="1" applyNumberFormat="1" applyFont="1" applyFill="1" applyBorder="1" applyAlignment="1" applyProtection="1">
      <alignment horizontal="right" vertical="center" shrinkToFit="1"/>
      <protection hidden="1"/>
    </xf>
    <xf numFmtId="0" fontId="9" fillId="9" borderId="42" xfId="1" applyNumberFormat="1" applyFont="1" applyFill="1" applyBorder="1" applyAlignment="1" applyProtection="1">
      <alignment horizontal="center" vertical="center"/>
      <protection hidden="1"/>
    </xf>
    <xf numFmtId="0" fontId="9" fillId="9" borderId="29" xfId="1" applyNumberFormat="1" applyFont="1" applyFill="1" applyBorder="1" applyAlignment="1" applyProtection="1">
      <alignment horizontal="center" vertical="center"/>
      <protection hidden="1"/>
    </xf>
    <xf numFmtId="3" fontId="9" fillId="8" borderId="50" xfId="1" applyNumberFormat="1" applyFont="1" applyFill="1" applyBorder="1" applyAlignment="1" applyProtection="1">
      <alignment horizontal="right" vertical="center" shrinkToFit="1"/>
      <protection hidden="1"/>
    </xf>
    <xf numFmtId="0" fontId="0" fillId="11" borderId="7" xfId="1" applyNumberFormat="1" applyFont="1" applyFill="1" applyBorder="1" applyAlignment="1">
      <alignment horizontal="center" vertical="center"/>
    </xf>
    <xf numFmtId="0" fontId="8" fillId="11" borderId="15" xfId="1" applyNumberFormat="1" applyFont="1" applyFill="1" applyBorder="1" applyAlignment="1">
      <alignment horizontal="center" vertical="center"/>
    </xf>
    <xf numFmtId="0" fontId="32" fillId="12" borderId="52" xfId="1" applyNumberFormat="1" applyFont="1" applyFill="1" applyBorder="1" applyAlignment="1">
      <alignment horizontal="center" vertical="center"/>
    </xf>
    <xf numFmtId="0" fontId="32" fillId="12" borderId="53" xfId="1" applyNumberFormat="1" applyFont="1" applyFill="1" applyBorder="1" applyAlignment="1">
      <alignment horizontal="center" vertical="center"/>
    </xf>
    <xf numFmtId="0" fontId="32" fillId="12" borderId="13" xfId="1" applyNumberFormat="1" applyFont="1" applyFill="1" applyBorder="1" applyAlignment="1">
      <alignment horizontal="center" vertical="center"/>
    </xf>
    <xf numFmtId="0" fontId="32" fillId="12" borderId="54" xfId="1" applyNumberFormat="1" applyFont="1" applyFill="1" applyBorder="1" applyAlignment="1">
      <alignment horizontal="center" vertical="center"/>
    </xf>
    <xf numFmtId="0" fontId="32" fillId="12" borderId="55" xfId="1" applyNumberFormat="1" applyFont="1" applyFill="1" applyBorder="1" applyAlignment="1">
      <alignment horizontal="center" vertical="center"/>
    </xf>
    <xf numFmtId="0" fontId="32" fillId="12" borderId="15" xfId="1" applyNumberFormat="1" applyFont="1" applyFill="1" applyBorder="1" applyAlignment="1">
      <alignment horizontal="center" vertical="center"/>
    </xf>
    <xf numFmtId="0" fontId="32" fillId="12" borderId="14" xfId="1" applyNumberFormat="1" applyFont="1" applyFill="1" applyBorder="1" applyAlignment="1">
      <alignment horizontal="center" vertical="center"/>
    </xf>
    <xf numFmtId="0" fontId="8" fillId="12" borderId="15" xfId="1" applyNumberFormat="1" applyFont="1" applyFill="1" applyBorder="1" applyAlignment="1">
      <alignment horizontal="center" vertical="center"/>
    </xf>
    <xf numFmtId="0" fontId="5" fillId="12" borderId="21" xfId="1" applyNumberFormat="1" applyFont="1" applyFill="1" applyBorder="1" applyAlignment="1">
      <alignment horizontal="center" vertical="center" wrapText="1"/>
    </xf>
    <xf numFmtId="0" fontId="3" fillId="12" borderId="56" xfId="1" applyNumberFormat="1" applyFont="1" applyFill="1" applyBorder="1" applyAlignment="1">
      <alignment horizontal="center" vertical="center"/>
    </xf>
    <xf numFmtId="0" fontId="0" fillId="12" borderId="57" xfId="1" applyNumberFormat="1" applyFont="1" applyFill="1" applyBorder="1" applyAlignment="1">
      <alignment horizontal="center" vertical="center"/>
    </xf>
    <xf numFmtId="0" fontId="0" fillId="12" borderId="58" xfId="1" applyNumberFormat="1" applyFont="1" applyFill="1" applyBorder="1" applyAlignment="1">
      <alignment horizontal="center" vertical="center"/>
    </xf>
    <xf numFmtId="0" fontId="0" fillId="12" borderId="59" xfId="1" applyNumberFormat="1" applyFont="1" applyFill="1" applyBorder="1" applyAlignment="1">
      <alignment horizontal="center" vertical="center"/>
    </xf>
    <xf numFmtId="0" fontId="8" fillId="12" borderId="53" xfId="1" applyNumberFormat="1" applyFont="1" applyFill="1" applyBorder="1" applyAlignment="1">
      <alignment horizontal="center" vertical="center"/>
    </xf>
    <xf numFmtId="0" fontId="5" fillId="12" borderId="60" xfId="1" applyNumberFormat="1" applyFont="1" applyFill="1" applyBorder="1" applyAlignment="1">
      <alignment horizontal="center" vertical="center" wrapText="1"/>
    </xf>
    <xf numFmtId="0" fontId="3" fillId="12" borderId="32" xfId="1" applyNumberFormat="1" applyFont="1" applyFill="1" applyBorder="1" applyAlignment="1">
      <alignment horizontal="center" vertical="center"/>
    </xf>
    <xf numFmtId="0" fontId="32" fillId="12" borderId="7" xfId="1" applyNumberFormat="1" applyFont="1" applyFill="1" applyBorder="1" applyAlignment="1">
      <alignment horizontal="center" vertical="center"/>
    </xf>
    <xf numFmtId="0" fontId="32" fillId="12" borderId="32" xfId="1" applyNumberFormat="1" applyFont="1" applyFill="1" applyBorder="1" applyAlignment="1">
      <alignment horizontal="center" vertical="center"/>
    </xf>
    <xf numFmtId="0" fontId="32" fillId="12" borderId="38" xfId="1" applyNumberFormat="1" applyFont="1" applyFill="1" applyBorder="1" applyAlignment="1">
      <alignment horizontal="center" vertical="center"/>
    </xf>
    <xf numFmtId="0" fontId="32" fillId="12" borderId="61" xfId="1" applyNumberFormat="1" applyFont="1" applyFill="1" applyBorder="1" applyAlignment="1">
      <alignment horizontal="center" vertical="center"/>
    </xf>
    <xf numFmtId="0" fontId="8" fillId="12" borderId="32" xfId="1" applyNumberFormat="1" applyFont="1" applyFill="1" applyBorder="1" applyAlignment="1">
      <alignment horizontal="center" vertical="center"/>
    </xf>
    <xf numFmtId="0" fontId="0" fillId="12" borderId="55" xfId="1" applyNumberFormat="1" applyFont="1" applyFill="1" applyBorder="1" applyAlignment="1">
      <alignment horizontal="center"/>
    </xf>
    <xf numFmtId="3" fontId="0" fillId="12" borderId="54" xfId="1" applyNumberFormat="1" applyFont="1" applyFill="1" applyBorder="1" applyAlignment="1">
      <alignment horizontal="center"/>
    </xf>
    <xf numFmtId="3" fontId="0" fillId="12" borderId="67" xfId="1" applyNumberFormat="1" applyFont="1" applyFill="1" applyBorder="1" applyAlignment="1">
      <alignment horizontal="center"/>
    </xf>
    <xf numFmtId="0" fontId="0" fillId="12" borderId="13" xfId="1" applyNumberFormat="1" applyFont="1" applyFill="1" applyBorder="1" applyAlignment="1">
      <alignment horizontal="center"/>
    </xf>
    <xf numFmtId="3" fontId="0" fillId="12" borderId="15" xfId="1" applyNumberFormat="1" applyFont="1" applyFill="1" applyBorder="1" applyAlignment="1">
      <alignment horizontal="center"/>
    </xf>
    <xf numFmtId="3" fontId="0" fillId="12" borderId="14" xfId="1" applyNumberFormat="1" applyFont="1" applyFill="1" applyBorder="1" applyAlignment="1">
      <alignment horizontal="center"/>
    </xf>
    <xf numFmtId="0" fontId="8" fillId="12" borderId="15" xfId="1" applyNumberFormat="1" applyFont="1" applyFill="1" applyBorder="1" applyAlignment="1">
      <alignment horizontal="center"/>
    </xf>
    <xf numFmtId="0" fontId="3" fillId="12" borderId="0" xfId="1" applyNumberFormat="1" applyFont="1" applyFill="1" applyBorder="1" applyAlignment="1">
      <alignment horizontal="center" vertical="center" wrapText="1"/>
    </xf>
    <xf numFmtId="0" fontId="3" fillId="12" borderId="21" xfId="1" applyNumberFormat="1" applyFont="1" applyFill="1" applyBorder="1" applyAlignment="1">
      <alignment horizontal="center" vertical="center"/>
    </xf>
    <xf numFmtId="0" fontId="0" fillId="12" borderId="52" xfId="1" applyNumberFormat="1" applyFont="1" applyFill="1" applyBorder="1" applyAlignment="1">
      <alignment horizontal="center"/>
    </xf>
    <xf numFmtId="3" fontId="0" fillId="12" borderId="58" xfId="1" applyNumberFormat="1" applyFont="1" applyFill="1" applyBorder="1" applyAlignment="1">
      <alignment horizontal="center"/>
    </xf>
    <xf numFmtId="3" fontId="0" fillId="12" borderId="56" xfId="1" applyNumberFormat="1" applyFont="1" applyFill="1" applyBorder="1" applyAlignment="1">
      <alignment horizontal="center"/>
    </xf>
    <xf numFmtId="0" fontId="0" fillId="12" borderId="57" xfId="1" applyNumberFormat="1" applyFont="1" applyFill="1" applyBorder="1" applyAlignment="1">
      <alignment horizontal="center"/>
    </xf>
    <xf numFmtId="3" fontId="0" fillId="12" borderId="53" xfId="1" applyNumberFormat="1" applyFont="1" applyFill="1" applyBorder="1" applyAlignment="1">
      <alignment horizontal="center"/>
    </xf>
    <xf numFmtId="3" fontId="0" fillId="12" borderId="59" xfId="1" applyNumberFormat="1" applyFont="1" applyFill="1" applyBorder="1" applyAlignment="1">
      <alignment horizontal="center"/>
    </xf>
    <xf numFmtId="0" fontId="8" fillId="12" borderId="53" xfId="1" applyNumberFormat="1" applyFont="1" applyFill="1" applyBorder="1" applyAlignment="1">
      <alignment horizontal="center"/>
    </xf>
    <xf numFmtId="0" fontId="3" fillId="12" borderId="38" xfId="1" applyNumberFormat="1" applyFont="1" applyFill="1" applyBorder="1" applyAlignment="1">
      <alignment horizontal="center" vertical="center" wrapText="1"/>
    </xf>
    <xf numFmtId="0" fontId="3" fillId="12" borderId="60" xfId="1" applyNumberFormat="1" applyFont="1" applyFill="1" applyBorder="1" applyAlignment="1">
      <alignment horizontal="center" vertical="center"/>
    </xf>
    <xf numFmtId="0" fontId="0" fillId="12" borderId="7" xfId="1" applyNumberFormat="1" applyFont="1" applyFill="1" applyBorder="1" applyAlignment="1">
      <alignment horizontal="center" vertical="center"/>
    </xf>
    <xf numFmtId="3" fontId="0" fillId="12" borderId="38" xfId="1" applyNumberFormat="1" applyFont="1" applyFill="1" applyBorder="1" applyAlignment="1">
      <alignment horizontal="center" vertical="center"/>
    </xf>
    <xf numFmtId="3" fontId="0" fillId="12" borderId="32" xfId="1" applyNumberFormat="1" applyFont="1" applyFill="1" applyBorder="1" applyAlignment="1">
      <alignment horizontal="center" vertical="center"/>
    </xf>
    <xf numFmtId="3" fontId="0" fillId="12" borderId="61" xfId="1" applyNumberFormat="1" applyFont="1" applyFill="1" applyBorder="1" applyAlignment="1">
      <alignment horizontal="center" vertical="center"/>
    </xf>
    <xf numFmtId="0" fontId="0" fillId="13" borderId="55" xfId="1" applyNumberFormat="1" applyFont="1" applyFill="1" applyBorder="1" applyAlignment="1">
      <alignment horizontal="center"/>
    </xf>
    <xf numFmtId="3" fontId="0" fillId="13" borderId="54" xfId="1" applyNumberFormat="1" applyFont="1" applyFill="1" applyBorder="1" applyAlignment="1">
      <alignment horizontal="center"/>
    </xf>
    <xf numFmtId="3" fontId="0" fillId="13" borderId="67" xfId="1" applyNumberFormat="1" applyFont="1" applyFill="1" applyBorder="1" applyAlignment="1">
      <alignment horizontal="center"/>
    </xf>
    <xf numFmtId="0" fontId="0" fillId="13" borderId="13" xfId="1" applyNumberFormat="1" applyFont="1" applyFill="1" applyBorder="1" applyAlignment="1">
      <alignment horizontal="center"/>
    </xf>
    <xf numFmtId="3" fontId="0" fillId="13" borderId="15" xfId="1" applyNumberFormat="1" applyFont="1" applyFill="1" applyBorder="1" applyAlignment="1">
      <alignment horizontal="center"/>
    </xf>
    <xf numFmtId="3" fontId="0" fillId="13" borderId="14" xfId="1" applyNumberFormat="1" applyFont="1" applyFill="1" applyBorder="1" applyAlignment="1">
      <alignment horizontal="center"/>
    </xf>
    <xf numFmtId="0" fontId="8" fillId="13" borderId="15" xfId="1" applyNumberFormat="1" applyFont="1" applyFill="1" applyBorder="1" applyAlignment="1">
      <alignment horizontal="center"/>
    </xf>
    <xf numFmtId="0" fontId="5" fillId="13" borderId="21" xfId="1" applyNumberFormat="1" applyFont="1" applyFill="1" applyBorder="1" applyAlignment="1">
      <alignment horizontal="center" vertical="center" wrapText="1"/>
    </xf>
    <xf numFmtId="0" fontId="3" fillId="13" borderId="0" xfId="1" applyNumberFormat="1" applyFont="1" applyFill="1" applyBorder="1" applyAlignment="1">
      <alignment horizontal="center" vertical="center" wrapText="1"/>
    </xf>
    <xf numFmtId="0" fontId="3" fillId="13" borderId="21" xfId="1" applyNumberFormat="1" applyFont="1" applyFill="1" applyBorder="1" applyAlignment="1">
      <alignment horizontal="center" vertical="center"/>
    </xf>
    <xf numFmtId="0" fontId="0" fillId="13" borderId="52" xfId="1" applyNumberFormat="1" applyFont="1" applyFill="1" applyBorder="1" applyAlignment="1">
      <alignment horizontal="center"/>
    </xf>
    <xf numFmtId="3" fontId="0" fillId="13" borderId="58" xfId="1" applyNumberFormat="1" applyFont="1" applyFill="1" applyBorder="1" applyAlignment="1">
      <alignment horizontal="center"/>
    </xf>
    <xf numFmtId="3" fontId="0" fillId="13" borderId="56" xfId="1" applyNumberFormat="1" applyFont="1" applyFill="1" applyBorder="1" applyAlignment="1">
      <alignment horizontal="center"/>
    </xf>
    <xf numFmtId="0" fontId="0" fillId="13" borderId="57" xfId="1" applyNumberFormat="1" applyFont="1" applyFill="1" applyBorder="1" applyAlignment="1">
      <alignment horizontal="center"/>
    </xf>
    <xf numFmtId="3" fontId="0" fillId="13" borderId="53" xfId="1" applyNumberFormat="1" applyFont="1" applyFill="1" applyBorder="1" applyAlignment="1">
      <alignment horizontal="center"/>
    </xf>
    <xf numFmtId="3" fontId="0" fillId="13" borderId="59" xfId="1" applyNumberFormat="1" applyFont="1" applyFill="1" applyBorder="1" applyAlignment="1">
      <alignment horizontal="center"/>
    </xf>
    <xf numFmtId="0" fontId="8" fillId="13" borderId="53" xfId="1" applyNumberFormat="1" applyFont="1" applyFill="1" applyBorder="1" applyAlignment="1">
      <alignment horizontal="center"/>
    </xf>
    <xf numFmtId="0" fontId="5" fillId="13" borderId="60" xfId="1" applyNumberFormat="1" applyFont="1" applyFill="1" applyBorder="1" applyAlignment="1">
      <alignment horizontal="center" vertical="center" wrapText="1"/>
    </xf>
    <xf numFmtId="0" fontId="3" fillId="13" borderId="38" xfId="1" applyNumberFormat="1" applyFont="1" applyFill="1" applyBorder="1" applyAlignment="1">
      <alignment horizontal="center" vertical="center" wrapText="1"/>
    </xf>
    <xf numFmtId="0" fontId="3" fillId="13" borderId="60" xfId="1" applyNumberFormat="1" applyFont="1" applyFill="1" applyBorder="1" applyAlignment="1">
      <alignment horizontal="center" vertical="center"/>
    </xf>
    <xf numFmtId="0" fontId="0" fillId="13" borderId="7" xfId="1" applyNumberFormat="1" applyFont="1" applyFill="1" applyBorder="1" applyAlignment="1">
      <alignment horizontal="center" vertical="center"/>
    </xf>
    <xf numFmtId="3" fontId="0" fillId="13" borderId="38" xfId="1" applyNumberFormat="1" applyFont="1" applyFill="1" applyBorder="1" applyAlignment="1">
      <alignment horizontal="center" vertical="center"/>
    </xf>
    <xf numFmtId="3" fontId="0" fillId="13" borderId="32" xfId="1" applyNumberFormat="1" applyFont="1" applyFill="1" applyBorder="1" applyAlignment="1">
      <alignment horizontal="center" vertical="center"/>
    </xf>
    <xf numFmtId="3" fontId="0" fillId="13" borderId="61" xfId="1" applyNumberFormat="1" applyFont="1" applyFill="1" applyBorder="1" applyAlignment="1">
      <alignment horizontal="center" vertical="center"/>
    </xf>
    <xf numFmtId="0" fontId="8" fillId="13" borderId="32" xfId="1" applyNumberFormat="1" applyFont="1" applyFill="1" applyBorder="1" applyAlignment="1">
      <alignment horizontal="center" vertical="center"/>
    </xf>
    <xf numFmtId="0" fontId="65" fillId="11" borderId="52" xfId="1" applyNumberFormat="1" applyFont="1" applyFill="1" applyBorder="1" applyAlignment="1">
      <alignment horizontal="center" vertical="center"/>
    </xf>
    <xf numFmtId="0" fontId="65" fillId="11" borderId="53" xfId="1" applyNumberFormat="1" applyFont="1" applyFill="1" applyBorder="1" applyAlignment="1">
      <alignment horizontal="center" vertical="center"/>
    </xf>
    <xf numFmtId="0" fontId="65" fillId="11" borderId="13" xfId="1" applyNumberFormat="1" applyFont="1" applyFill="1" applyBorder="1" applyAlignment="1">
      <alignment horizontal="center" vertical="center"/>
    </xf>
    <xf numFmtId="0" fontId="65" fillId="11" borderId="54" xfId="1" applyNumberFormat="1" applyFont="1" applyFill="1" applyBorder="1" applyAlignment="1">
      <alignment horizontal="center" vertical="center"/>
    </xf>
    <xf numFmtId="0" fontId="65" fillId="11" borderId="55" xfId="1" applyNumberFormat="1" applyFont="1" applyFill="1" applyBorder="1" applyAlignment="1">
      <alignment horizontal="center" vertical="center"/>
    </xf>
    <xf numFmtId="0" fontId="65" fillId="11" borderId="15" xfId="1" applyNumberFormat="1" applyFont="1" applyFill="1" applyBorder="1" applyAlignment="1">
      <alignment horizontal="center" vertical="center"/>
    </xf>
    <xf numFmtId="0" fontId="65" fillId="11" borderId="14" xfId="1" applyNumberFormat="1" applyFont="1" applyFill="1" applyBorder="1" applyAlignment="1">
      <alignment horizontal="center" vertical="center"/>
    </xf>
    <xf numFmtId="0" fontId="70" fillId="11" borderId="83" xfId="1" applyNumberFormat="1" applyFont="1" applyFill="1" applyBorder="1" applyAlignment="1">
      <alignment horizontal="center" vertical="center"/>
    </xf>
    <xf numFmtId="0" fontId="68" fillId="11" borderId="84" xfId="1" applyNumberFormat="1" applyFont="1" applyFill="1" applyBorder="1" applyAlignment="1">
      <alignment horizontal="center" vertical="center" wrapText="1"/>
    </xf>
    <xf numFmtId="0" fontId="66" fillId="11" borderId="56" xfId="1" applyNumberFormat="1" applyFont="1" applyFill="1" applyBorder="1" applyAlignment="1">
      <alignment horizontal="center" vertical="center"/>
    </xf>
    <xf numFmtId="0" fontId="65" fillId="11" borderId="57" xfId="1" applyNumberFormat="1" applyFont="1" applyFill="1" applyBorder="1" applyAlignment="1">
      <alignment horizontal="center" vertical="center"/>
    </xf>
    <xf numFmtId="0" fontId="65" fillId="11" borderId="58" xfId="1" applyNumberFormat="1" applyFont="1" applyFill="1" applyBorder="1" applyAlignment="1">
      <alignment horizontal="center" vertical="center"/>
    </xf>
    <xf numFmtId="0" fontId="65" fillId="11" borderId="59" xfId="1" applyNumberFormat="1" applyFont="1" applyFill="1" applyBorder="1" applyAlignment="1">
      <alignment horizontal="center" vertical="center"/>
    </xf>
    <xf numFmtId="0" fontId="70" fillId="11" borderId="85" xfId="1" applyNumberFormat="1" applyFont="1" applyFill="1" applyBorder="1" applyAlignment="1">
      <alignment horizontal="center" vertical="center"/>
    </xf>
    <xf numFmtId="0" fontId="68" fillId="11" borderId="130" xfId="1" applyNumberFormat="1" applyFont="1" applyFill="1" applyBorder="1" applyAlignment="1">
      <alignment horizontal="center" vertical="center" wrapText="1"/>
    </xf>
    <xf numFmtId="0" fontId="66" fillId="11" borderId="32" xfId="1" applyNumberFormat="1" applyFont="1" applyFill="1" applyBorder="1" applyAlignment="1">
      <alignment horizontal="center" vertical="center"/>
    </xf>
    <xf numFmtId="0" fontId="65" fillId="11" borderId="7" xfId="1" applyNumberFormat="1" applyFont="1" applyFill="1" applyBorder="1" applyAlignment="1">
      <alignment horizontal="center" vertical="center"/>
    </xf>
    <xf numFmtId="0" fontId="65" fillId="11" borderId="32" xfId="1" applyNumberFormat="1" applyFont="1" applyFill="1" applyBorder="1" applyAlignment="1">
      <alignment horizontal="center" vertical="center"/>
    </xf>
    <xf numFmtId="0" fontId="65" fillId="11" borderId="38" xfId="1" applyNumberFormat="1" applyFont="1" applyFill="1" applyBorder="1" applyAlignment="1">
      <alignment horizontal="center" vertical="center"/>
    </xf>
    <xf numFmtId="0" fontId="65" fillId="11" borderId="61" xfId="1" applyNumberFormat="1" applyFont="1" applyFill="1" applyBorder="1" applyAlignment="1">
      <alignment horizontal="center" vertical="center"/>
    </xf>
    <xf numFmtId="0" fontId="70" fillId="11" borderId="131" xfId="1" applyNumberFormat="1" applyFont="1" applyFill="1" applyBorder="1" applyAlignment="1">
      <alignment horizontal="center" vertical="center"/>
    </xf>
    <xf numFmtId="0" fontId="35" fillId="11" borderId="55" xfId="1" applyNumberFormat="1" applyFont="1" applyFill="1" applyBorder="1" applyAlignment="1">
      <alignment horizontal="center"/>
    </xf>
    <xf numFmtId="3" fontId="35" fillId="11" borderId="54" xfId="1" applyNumberFormat="1" applyFont="1" applyFill="1" applyBorder="1" applyAlignment="1">
      <alignment horizontal="center"/>
    </xf>
    <xf numFmtId="3" fontId="35" fillId="11" borderId="67" xfId="1" applyNumberFormat="1" applyFont="1" applyFill="1" applyBorder="1" applyAlignment="1">
      <alignment horizontal="center"/>
    </xf>
    <xf numFmtId="0" fontId="35" fillId="11" borderId="13" xfId="1" applyNumberFormat="1" applyFont="1" applyFill="1" applyBorder="1" applyAlignment="1">
      <alignment horizontal="center"/>
    </xf>
    <xf numFmtId="3" fontId="35" fillId="11" borderId="15" xfId="1" applyNumberFormat="1" applyFont="1" applyFill="1" applyBorder="1" applyAlignment="1">
      <alignment horizontal="center"/>
    </xf>
    <xf numFmtId="3" fontId="35" fillId="11" borderId="14" xfId="1" applyNumberFormat="1" applyFont="1" applyFill="1" applyBorder="1" applyAlignment="1">
      <alignment horizontal="center"/>
    </xf>
    <xf numFmtId="0" fontId="37" fillId="11" borderId="83" xfId="1" applyNumberFormat="1" applyFont="1" applyFill="1" applyBorder="1" applyAlignment="1">
      <alignment horizontal="center"/>
    </xf>
    <xf numFmtId="0" fontId="38" fillId="11" borderId="84" xfId="1" applyNumberFormat="1" applyFont="1" applyFill="1" applyBorder="1" applyAlignment="1">
      <alignment horizontal="center" vertical="center" wrapText="1"/>
    </xf>
    <xf numFmtId="0" fontId="34" fillId="11" borderId="0" xfId="1" applyNumberFormat="1" applyFont="1" applyFill="1" applyBorder="1" applyAlignment="1">
      <alignment horizontal="center" vertical="center" wrapText="1"/>
    </xf>
    <xf numFmtId="0" fontId="34" fillId="11" borderId="21" xfId="1" applyNumberFormat="1" applyFont="1" applyFill="1" applyBorder="1" applyAlignment="1">
      <alignment horizontal="center" vertical="center"/>
    </xf>
    <xf numFmtId="0" fontId="35" fillId="11" borderId="52" xfId="1" applyNumberFormat="1" applyFont="1" applyFill="1" applyBorder="1" applyAlignment="1">
      <alignment horizontal="center"/>
    </xf>
    <xf numFmtId="3" fontId="35" fillId="11" borderId="58" xfId="1" applyNumberFormat="1" applyFont="1" applyFill="1" applyBorder="1" applyAlignment="1">
      <alignment horizontal="center"/>
    </xf>
    <xf numFmtId="3" fontId="35" fillId="11" borderId="56" xfId="1" applyNumberFormat="1" applyFont="1" applyFill="1" applyBorder="1" applyAlignment="1">
      <alignment horizontal="center"/>
    </xf>
    <xf numFmtId="0" fontId="35" fillId="11" borderId="57" xfId="1" applyNumberFormat="1" applyFont="1" applyFill="1" applyBorder="1" applyAlignment="1">
      <alignment horizontal="center"/>
    </xf>
    <xf numFmtId="3" fontId="35" fillId="11" borderId="53" xfId="1" applyNumberFormat="1" applyFont="1" applyFill="1" applyBorder="1" applyAlignment="1">
      <alignment horizontal="center"/>
    </xf>
    <xf numFmtId="3" fontId="35" fillId="11" borderId="59" xfId="1" applyNumberFormat="1" applyFont="1" applyFill="1" applyBorder="1" applyAlignment="1">
      <alignment horizontal="center"/>
    </xf>
    <xf numFmtId="0" fontId="37" fillId="11" borderId="85" xfId="1" applyNumberFormat="1" applyFont="1" applyFill="1" applyBorder="1" applyAlignment="1">
      <alignment horizontal="center"/>
    </xf>
    <xf numFmtId="0" fontId="38" fillId="11" borderId="86" xfId="1" applyNumberFormat="1" applyFont="1" applyFill="1" applyBorder="1" applyAlignment="1">
      <alignment horizontal="center" vertical="center" wrapText="1"/>
    </xf>
    <xf numFmtId="0" fontId="34" fillId="11" borderId="87" xfId="1" applyNumberFormat="1" applyFont="1" applyFill="1" applyBorder="1" applyAlignment="1">
      <alignment horizontal="center" vertical="center" wrapText="1"/>
    </xf>
    <xf numFmtId="0" fontId="34" fillId="11" borderId="88" xfId="1" applyNumberFormat="1" applyFont="1" applyFill="1" applyBorder="1" applyAlignment="1">
      <alignment horizontal="center" vertical="center"/>
    </xf>
    <xf numFmtId="0" fontId="35" fillId="11" borderId="89" xfId="1" applyNumberFormat="1" applyFont="1" applyFill="1" applyBorder="1" applyAlignment="1">
      <alignment horizontal="center"/>
    </xf>
    <xf numFmtId="3" fontId="35" fillId="11" borderId="87" xfId="1" applyNumberFormat="1" applyFont="1" applyFill="1" applyBorder="1" applyAlignment="1">
      <alignment horizontal="center"/>
    </xf>
    <xf numFmtId="3" fontId="35" fillId="11" borderId="90" xfId="1" applyNumberFormat="1" applyFont="1" applyFill="1" applyBorder="1" applyAlignment="1">
      <alignment horizontal="center"/>
    </xf>
    <xf numFmtId="0" fontId="35" fillId="11" borderId="91" xfId="1" applyNumberFormat="1" applyFont="1" applyFill="1" applyBorder="1" applyAlignment="1">
      <alignment horizontal="center"/>
    </xf>
    <xf numFmtId="3" fontId="35" fillId="11" borderId="92" xfId="1" applyNumberFormat="1" applyFont="1" applyFill="1" applyBorder="1" applyAlignment="1">
      <alignment horizontal="center"/>
    </xf>
    <xf numFmtId="0" fontId="37" fillId="11" borderId="93" xfId="1" applyNumberFormat="1" applyFont="1" applyFill="1" applyBorder="1" applyAlignment="1">
      <alignment horizontal="center"/>
    </xf>
    <xf numFmtId="0" fontId="0" fillId="13" borderId="0" xfId="1" applyNumberFormat="1" applyFont="1" applyFill="1" applyBorder="1"/>
    <xf numFmtId="0" fontId="0" fillId="13" borderId="13" xfId="1" applyNumberFormat="1" applyFont="1" applyFill="1" applyBorder="1" applyAlignment="1">
      <alignment horizontal="center" vertical="center"/>
    </xf>
    <xf numFmtId="0" fontId="0" fillId="13" borderId="54" xfId="1" applyNumberFormat="1" applyFont="1" applyFill="1" applyBorder="1" applyAlignment="1">
      <alignment horizontal="center" vertical="center"/>
    </xf>
    <xf numFmtId="0" fontId="0" fillId="13" borderId="55" xfId="1" applyNumberFormat="1" applyFont="1" applyFill="1" applyBorder="1" applyAlignment="1">
      <alignment horizontal="center" vertical="center"/>
    </xf>
    <xf numFmtId="0" fontId="0" fillId="13" borderId="15" xfId="1" applyNumberFormat="1" applyFont="1" applyFill="1" applyBorder="1" applyAlignment="1">
      <alignment horizontal="center" vertical="center"/>
    </xf>
    <xf numFmtId="0" fontId="0" fillId="13" borderId="14" xfId="1" applyNumberFormat="1" applyFont="1" applyFill="1" applyBorder="1" applyAlignment="1">
      <alignment horizontal="center" vertical="center"/>
    </xf>
    <xf numFmtId="0" fontId="8" fillId="13" borderId="15" xfId="1" applyNumberFormat="1" applyFont="1" applyFill="1" applyBorder="1" applyAlignment="1">
      <alignment horizontal="center" vertical="center"/>
    </xf>
    <xf numFmtId="0" fontId="5" fillId="11" borderId="21" xfId="1" applyNumberFormat="1" applyFont="1" applyFill="1" applyBorder="1" applyAlignment="1">
      <alignment horizontal="center" vertical="center" wrapText="1"/>
    </xf>
    <xf numFmtId="0" fontId="3" fillId="11" borderId="56" xfId="1" applyNumberFormat="1" applyFont="1" applyFill="1" applyBorder="1" applyAlignment="1">
      <alignment horizontal="center" vertical="center"/>
    </xf>
    <xf numFmtId="0" fontId="0" fillId="11" borderId="52" xfId="1" applyNumberFormat="1" applyFont="1" applyFill="1" applyBorder="1" applyAlignment="1">
      <alignment horizontal="center" vertical="center"/>
    </xf>
    <xf numFmtId="0" fontId="0" fillId="11" borderId="53" xfId="1" applyNumberFormat="1" applyFont="1" applyFill="1" applyBorder="1" applyAlignment="1">
      <alignment horizontal="center" vertical="center"/>
    </xf>
    <xf numFmtId="0" fontId="0" fillId="11" borderId="57" xfId="1" applyNumberFormat="1" applyFont="1" applyFill="1" applyBorder="1" applyAlignment="1">
      <alignment horizontal="center" vertical="center"/>
    </xf>
    <xf numFmtId="0" fontId="0" fillId="11" borderId="58" xfId="1" applyNumberFormat="1" applyFont="1" applyFill="1" applyBorder="1" applyAlignment="1">
      <alignment horizontal="center" vertical="center"/>
    </xf>
    <xf numFmtId="0" fontId="0" fillId="11" borderId="59" xfId="1" applyNumberFormat="1" applyFont="1" applyFill="1" applyBorder="1" applyAlignment="1">
      <alignment horizontal="center" vertical="center"/>
    </xf>
    <xf numFmtId="0" fontId="8" fillId="11" borderId="53" xfId="1" applyNumberFormat="1" applyFont="1" applyFill="1" applyBorder="1" applyAlignment="1">
      <alignment horizontal="center" vertical="center"/>
    </xf>
    <xf numFmtId="0" fontId="23" fillId="13" borderId="55" xfId="1" applyNumberFormat="1" applyFont="1" applyFill="1" applyBorder="1" applyAlignment="1">
      <alignment horizontal="center"/>
    </xf>
    <xf numFmtId="3" fontId="23" fillId="13" borderId="15" xfId="1" applyNumberFormat="1" applyFont="1" applyFill="1" applyBorder="1" applyAlignment="1">
      <alignment horizontal="center"/>
    </xf>
    <xf numFmtId="0" fontId="23" fillId="13" borderId="13" xfId="1" applyNumberFormat="1" applyFont="1" applyFill="1" applyBorder="1" applyAlignment="1">
      <alignment horizontal="center"/>
    </xf>
    <xf numFmtId="3" fontId="23" fillId="13" borderId="113" xfId="1" applyNumberFormat="1" applyFont="1" applyFill="1" applyBorder="1" applyAlignment="1">
      <alignment horizontal="center"/>
    </xf>
    <xf numFmtId="3" fontId="23" fillId="13" borderId="54" xfId="1" applyNumberFormat="1" applyFont="1" applyFill="1" applyBorder="1" applyAlignment="1">
      <alignment horizontal="center"/>
    </xf>
    <xf numFmtId="3" fontId="23" fillId="13" borderId="14" xfId="1" applyNumberFormat="1" applyFont="1" applyFill="1" applyBorder="1" applyAlignment="1">
      <alignment horizontal="center"/>
    </xf>
    <xf numFmtId="0" fontId="23" fillId="13" borderId="15" xfId="1" applyNumberFormat="1" applyFont="1" applyFill="1" applyBorder="1" applyAlignment="1">
      <alignment horizontal="center"/>
    </xf>
    <xf numFmtId="0" fontId="20" fillId="11" borderId="21" xfId="1" applyNumberFormat="1" applyFont="1" applyFill="1" applyBorder="1" applyAlignment="1">
      <alignment horizontal="center" vertical="center" wrapText="1"/>
    </xf>
    <xf numFmtId="0" fontId="20" fillId="11" borderId="0" xfId="1" applyNumberFormat="1" applyFont="1" applyFill="1" applyBorder="1" applyAlignment="1">
      <alignment horizontal="center" vertical="center"/>
    </xf>
    <xf numFmtId="0" fontId="23" fillId="11" borderId="52" xfId="1" applyNumberFormat="1" applyFont="1" applyFill="1" applyBorder="1" applyAlignment="1">
      <alignment horizontal="center"/>
    </xf>
    <xf numFmtId="3" fontId="23" fillId="11" borderId="53" xfId="1" applyNumberFormat="1" applyFont="1" applyFill="1" applyBorder="1" applyAlignment="1">
      <alignment horizontal="center"/>
    </xf>
    <xf numFmtId="0" fontId="23" fillId="11" borderId="57" xfId="1" applyNumberFormat="1" applyFont="1" applyFill="1" applyBorder="1" applyAlignment="1">
      <alignment horizontal="center"/>
    </xf>
    <xf numFmtId="3" fontId="23" fillId="11" borderId="0" xfId="1" applyNumberFormat="1" applyFont="1" applyFill="1" applyBorder="1" applyAlignment="1">
      <alignment horizontal="center"/>
    </xf>
    <xf numFmtId="3" fontId="23" fillId="11" borderId="58" xfId="1" applyNumberFormat="1" applyFont="1" applyFill="1" applyBorder="1" applyAlignment="1">
      <alignment horizontal="center"/>
    </xf>
    <xf numFmtId="0" fontId="23" fillId="11" borderId="15" xfId="1" applyNumberFormat="1" applyFont="1" applyFill="1" applyBorder="1" applyAlignment="1">
      <alignment horizontal="center"/>
    </xf>
    <xf numFmtId="0" fontId="32" fillId="11" borderId="52" xfId="1" applyNumberFormat="1" applyFont="1" applyFill="1" applyBorder="1" applyAlignment="1">
      <alignment horizontal="center" vertical="center"/>
    </xf>
    <xf numFmtId="0" fontId="32" fillId="11" borderId="53" xfId="1" applyNumberFormat="1" applyFont="1" applyFill="1" applyBorder="1" applyAlignment="1">
      <alignment horizontal="center" vertical="center"/>
    </xf>
    <xf numFmtId="0" fontId="32" fillId="11" borderId="13" xfId="1" applyNumberFormat="1" applyFont="1" applyFill="1" applyBorder="1" applyAlignment="1">
      <alignment horizontal="center" vertical="center"/>
    </xf>
    <xf numFmtId="0" fontId="32" fillId="11" borderId="54" xfId="1" applyNumberFormat="1" applyFont="1" applyFill="1" applyBorder="1" applyAlignment="1">
      <alignment horizontal="center" vertical="center"/>
    </xf>
    <xf numFmtId="0" fontId="32" fillId="11" borderId="55" xfId="1" applyNumberFormat="1" applyFont="1" applyFill="1" applyBorder="1" applyAlignment="1">
      <alignment horizontal="center" vertical="center"/>
    </xf>
    <xf numFmtId="0" fontId="32" fillId="11" borderId="15" xfId="1" applyNumberFormat="1" applyFont="1" applyFill="1" applyBorder="1" applyAlignment="1">
      <alignment horizontal="center" vertical="center"/>
    </xf>
    <xf numFmtId="0" fontId="32" fillId="11" borderId="14" xfId="1" applyNumberFormat="1" applyFont="1" applyFill="1" applyBorder="1" applyAlignment="1">
      <alignment horizontal="center" vertical="center"/>
    </xf>
    <xf numFmtId="0" fontId="5" fillId="11" borderId="60" xfId="1" applyNumberFormat="1" applyFont="1" applyFill="1" applyBorder="1" applyAlignment="1">
      <alignment horizontal="center" vertical="center" wrapText="1"/>
    </xf>
    <xf numFmtId="0" fontId="3" fillId="11" borderId="32" xfId="1" applyNumberFormat="1" applyFont="1" applyFill="1" applyBorder="1" applyAlignment="1">
      <alignment horizontal="center" vertical="center"/>
    </xf>
    <xf numFmtId="0" fontId="32" fillId="11" borderId="7" xfId="1" applyNumberFormat="1" applyFont="1" applyFill="1" applyBorder="1" applyAlignment="1">
      <alignment horizontal="center" vertical="center"/>
    </xf>
    <xf numFmtId="0" fontId="32" fillId="11" borderId="32" xfId="1" applyNumberFormat="1" applyFont="1" applyFill="1" applyBorder="1" applyAlignment="1">
      <alignment horizontal="center" vertical="center"/>
    </xf>
    <xf numFmtId="0" fontId="32" fillId="11" borderId="38" xfId="1" applyNumberFormat="1" applyFont="1" applyFill="1" applyBorder="1" applyAlignment="1">
      <alignment horizontal="center" vertical="center"/>
    </xf>
    <xf numFmtId="0" fontId="32" fillId="11" borderId="61" xfId="1" applyNumberFormat="1" applyFont="1" applyFill="1" applyBorder="1" applyAlignment="1">
      <alignment horizontal="center" vertical="center"/>
    </xf>
    <xf numFmtId="0" fontId="8" fillId="11" borderId="32" xfId="1" applyNumberFormat="1" applyFont="1" applyFill="1" applyBorder="1" applyAlignment="1">
      <alignment horizontal="center" vertical="center"/>
    </xf>
    <xf numFmtId="0" fontId="0" fillId="11" borderId="55" xfId="1" applyNumberFormat="1" applyFont="1" applyFill="1" applyBorder="1" applyAlignment="1">
      <alignment horizontal="center"/>
    </xf>
    <xf numFmtId="3" fontId="0" fillId="11" borderId="54" xfId="1" applyNumberFormat="1" applyFont="1" applyFill="1" applyBorder="1" applyAlignment="1">
      <alignment horizontal="center"/>
    </xf>
    <xf numFmtId="3" fontId="0" fillId="11" borderId="67" xfId="1" applyNumberFormat="1" applyFont="1" applyFill="1" applyBorder="1" applyAlignment="1">
      <alignment horizontal="center"/>
    </xf>
    <xf numFmtId="0" fontId="0" fillId="11" borderId="13" xfId="1" applyNumberFormat="1" applyFont="1" applyFill="1" applyBorder="1" applyAlignment="1">
      <alignment horizontal="center"/>
    </xf>
    <xf numFmtId="3" fontId="0" fillId="11" borderId="15" xfId="1" applyNumberFormat="1" applyFont="1" applyFill="1" applyBorder="1" applyAlignment="1">
      <alignment horizontal="center"/>
    </xf>
    <xf numFmtId="3" fontId="0" fillId="11" borderId="14" xfId="1" applyNumberFormat="1" applyFont="1" applyFill="1" applyBorder="1" applyAlignment="1">
      <alignment horizontal="center"/>
    </xf>
    <xf numFmtId="0" fontId="8" fillId="11" borderId="15" xfId="1" applyNumberFormat="1" applyFont="1" applyFill="1" applyBorder="1" applyAlignment="1">
      <alignment horizontal="center"/>
    </xf>
    <xf numFmtId="0" fontId="3" fillId="11" borderId="0" xfId="1" applyNumberFormat="1" applyFont="1" applyFill="1" applyBorder="1" applyAlignment="1">
      <alignment horizontal="center" vertical="center" wrapText="1"/>
    </xf>
    <xf numFmtId="0" fontId="3" fillId="11" borderId="21" xfId="1" applyNumberFormat="1" applyFont="1" applyFill="1" applyBorder="1" applyAlignment="1">
      <alignment horizontal="center" vertical="center"/>
    </xf>
    <xf numFmtId="0" fontId="0" fillId="11" borderId="52" xfId="1" applyNumberFormat="1" applyFont="1" applyFill="1" applyBorder="1" applyAlignment="1">
      <alignment horizontal="center"/>
    </xf>
    <xf numFmtId="3" fontId="0" fillId="11" borderId="58" xfId="1" applyNumberFormat="1" applyFont="1" applyFill="1" applyBorder="1" applyAlignment="1">
      <alignment horizontal="center"/>
    </xf>
    <xf numFmtId="3" fontId="0" fillId="11" borderId="56" xfId="1" applyNumberFormat="1" applyFont="1" applyFill="1" applyBorder="1" applyAlignment="1">
      <alignment horizontal="center"/>
    </xf>
    <xf numFmtId="0" fontId="0" fillId="11" borderId="57" xfId="1" applyNumberFormat="1" applyFont="1" applyFill="1" applyBorder="1" applyAlignment="1">
      <alignment horizontal="center"/>
    </xf>
    <xf numFmtId="3" fontId="0" fillId="11" borderId="53" xfId="1" applyNumberFormat="1" applyFont="1" applyFill="1" applyBorder="1" applyAlignment="1">
      <alignment horizontal="center"/>
    </xf>
    <xf numFmtId="3" fontId="0" fillId="11" borderId="59" xfId="1" applyNumberFormat="1" applyFont="1" applyFill="1" applyBorder="1" applyAlignment="1">
      <alignment horizontal="center"/>
    </xf>
    <xf numFmtId="0" fontId="8" fillId="11" borderId="53" xfId="1" applyNumberFormat="1" applyFont="1" applyFill="1" applyBorder="1" applyAlignment="1">
      <alignment horizontal="center"/>
    </xf>
    <xf numFmtId="0" fontId="3" fillId="11" borderId="38" xfId="1" applyNumberFormat="1" applyFont="1" applyFill="1" applyBorder="1" applyAlignment="1">
      <alignment horizontal="center" vertical="center" wrapText="1"/>
    </xf>
    <xf numFmtId="0" fontId="3" fillId="11" borderId="60" xfId="1" applyNumberFormat="1" applyFont="1" applyFill="1" applyBorder="1" applyAlignment="1">
      <alignment horizontal="center" vertical="center"/>
    </xf>
    <xf numFmtId="3" fontId="0" fillId="11" borderId="38" xfId="1" applyNumberFormat="1" applyFont="1" applyFill="1" applyBorder="1" applyAlignment="1">
      <alignment horizontal="center" vertical="center"/>
    </xf>
    <xf numFmtId="3" fontId="0" fillId="11" borderId="32" xfId="1" applyNumberFormat="1" applyFont="1" applyFill="1" applyBorder="1" applyAlignment="1">
      <alignment horizontal="center" vertical="center"/>
    </xf>
    <xf numFmtId="3" fontId="0" fillId="11" borderId="61" xfId="1" applyNumberFormat="1" applyFont="1" applyFill="1" applyBorder="1" applyAlignment="1">
      <alignment horizontal="center" vertical="center"/>
    </xf>
    <xf numFmtId="0" fontId="55" fillId="10" borderId="52" xfId="6" applyFill="1" applyBorder="1" applyAlignment="1">
      <alignment horizontal="center" vertical="center"/>
    </xf>
    <xf numFmtId="0" fontId="55" fillId="10" borderId="53" xfId="6" applyFill="1" applyBorder="1" applyAlignment="1">
      <alignment horizontal="center" vertical="center"/>
    </xf>
    <xf numFmtId="0" fontId="55" fillId="10" borderId="13" xfId="6" applyFill="1" applyBorder="1" applyAlignment="1">
      <alignment horizontal="center" vertical="center"/>
    </xf>
    <xf numFmtId="0" fontId="55" fillId="10" borderId="54" xfId="6" applyFill="1" applyBorder="1" applyAlignment="1">
      <alignment horizontal="center" vertical="center"/>
    </xf>
    <xf numFmtId="0" fontId="55" fillId="10" borderId="55" xfId="6" applyFill="1" applyBorder="1" applyAlignment="1">
      <alignment horizontal="center" vertical="center"/>
    </xf>
    <xf numFmtId="0" fontId="55" fillId="10" borderId="15" xfId="6" applyFill="1" applyBorder="1" applyAlignment="1">
      <alignment horizontal="center" vertical="center"/>
    </xf>
    <xf numFmtId="0" fontId="55" fillId="10" borderId="14" xfId="6" applyFill="1" applyBorder="1" applyAlignment="1">
      <alignment horizontal="center" vertical="center"/>
    </xf>
    <xf numFmtId="0" fontId="8" fillId="10" borderId="15" xfId="6" applyFont="1" applyFill="1" applyBorder="1" applyAlignment="1">
      <alignment horizontal="center" vertical="center"/>
    </xf>
    <xf numFmtId="0" fontId="5" fillId="10" borderId="21" xfId="6" applyFont="1" applyFill="1" applyBorder="1" applyAlignment="1">
      <alignment horizontal="center" vertical="center" wrapText="1"/>
    </xf>
    <xf numFmtId="0" fontId="3" fillId="10" borderId="56" xfId="6" applyFont="1" applyFill="1" applyBorder="1" applyAlignment="1">
      <alignment horizontal="center" vertical="center"/>
    </xf>
    <xf numFmtId="0" fontId="55" fillId="10" borderId="57" xfId="6" applyFill="1" applyBorder="1" applyAlignment="1">
      <alignment horizontal="center" vertical="center"/>
    </xf>
    <xf numFmtId="0" fontId="55" fillId="10" borderId="58" xfId="6" applyFill="1" applyBorder="1" applyAlignment="1">
      <alignment horizontal="center" vertical="center"/>
    </xf>
    <xf numFmtId="0" fontId="55" fillId="10" borderId="59" xfId="6" applyFill="1" applyBorder="1" applyAlignment="1">
      <alignment horizontal="center" vertical="center"/>
    </xf>
    <xf numFmtId="0" fontId="8" fillId="10" borderId="53" xfId="6" applyFont="1" applyFill="1" applyBorder="1" applyAlignment="1">
      <alignment horizontal="center" vertical="center"/>
    </xf>
    <xf numFmtId="0" fontId="5" fillId="10" borderId="60" xfId="6" applyFont="1" applyFill="1" applyBorder="1" applyAlignment="1">
      <alignment horizontal="center" vertical="center" wrapText="1"/>
    </xf>
    <xf numFmtId="0" fontId="3" fillId="10" borderId="32" xfId="6" applyFont="1" applyFill="1" applyBorder="1" applyAlignment="1">
      <alignment horizontal="center" vertical="center"/>
    </xf>
    <xf numFmtId="0" fontId="55" fillId="10" borderId="7" xfId="6" applyFill="1" applyBorder="1" applyAlignment="1">
      <alignment horizontal="center" vertical="center"/>
    </xf>
    <xf numFmtId="0" fontId="55" fillId="10" borderId="32" xfId="6" applyFill="1" applyBorder="1" applyAlignment="1">
      <alignment horizontal="center" vertical="center"/>
    </xf>
    <xf numFmtId="0" fontId="55" fillId="10" borderId="38" xfId="6" applyFill="1" applyBorder="1" applyAlignment="1">
      <alignment horizontal="center" vertical="center"/>
    </xf>
    <xf numFmtId="0" fontId="55" fillId="10" borderId="61" xfId="6" applyFill="1" applyBorder="1" applyAlignment="1">
      <alignment horizontal="center" vertical="center"/>
    </xf>
    <xf numFmtId="0" fontId="8" fillId="10" borderId="32" xfId="6" applyFont="1" applyFill="1" applyBorder="1" applyAlignment="1">
      <alignment horizontal="center" vertical="center"/>
    </xf>
    <xf numFmtId="0" fontId="32" fillId="10" borderId="55" xfId="6" applyFont="1" applyFill="1" applyBorder="1" applyAlignment="1">
      <alignment horizontal="center"/>
    </xf>
    <xf numFmtId="3" fontId="32" fillId="10" borderId="54" xfId="6" applyNumberFormat="1" applyFont="1" applyFill="1" applyBorder="1" applyAlignment="1">
      <alignment horizontal="center"/>
    </xf>
    <xf numFmtId="3" fontId="32" fillId="10" borderId="67" xfId="6" applyNumberFormat="1" applyFont="1" applyFill="1" applyBorder="1" applyAlignment="1">
      <alignment horizontal="center"/>
    </xf>
    <xf numFmtId="0" fontId="32" fillId="10" borderId="13" xfId="6" applyFont="1" applyFill="1" applyBorder="1" applyAlignment="1">
      <alignment horizontal="center"/>
    </xf>
    <xf numFmtId="3" fontId="32" fillId="10" borderId="15" xfId="6" applyNumberFormat="1" applyFont="1" applyFill="1" applyBorder="1" applyAlignment="1">
      <alignment horizontal="center"/>
    </xf>
    <xf numFmtId="3" fontId="32" fillId="10" borderId="14" xfId="6" applyNumberFormat="1" applyFont="1" applyFill="1" applyBorder="1" applyAlignment="1">
      <alignment horizontal="center"/>
    </xf>
    <xf numFmtId="0" fontId="8" fillId="10" borderId="15" xfId="6" applyFont="1" applyFill="1" applyBorder="1" applyAlignment="1">
      <alignment horizontal="center"/>
    </xf>
    <xf numFmtId="0" fontId="3" fillId="10" borderId="0" xfId="6" applyFont="1" applyFill="1" applyBorder="1" applyAlignment="1">
      <alignment horizontal="center" vertical="center" wrapText="1"/>
    </xf>
    <xf numFmtId="0" fontId="3" fillId="10" borderId="21" xfId="6" applyFont="1" applyFill="1" applyBorder="1" applyAlignment="1">
      <alignment horizontal="center" vertical="center"/>
    </xf>
    <xf numFmtId="0" fontId="32" fillId="10" borderId="52" xfId="6" applyFont="1" applyFill="1" applyBorder="1" applyAlignment="1">
      <alignment horizontal="center"/>
    </xf>
    <xf numFmtId="3" fontId="32" fillId="10" borderId="58" xfId="6" applyNumberFormat="1" applyFont="1" applyFill="1" applyBorder="1" applyAlignment="1">
      <alignment horizontal="center"/>
    </xf>
    <xf numFmtId="3" fontId="32" fillId="10" borderId="56" xfId="6" applyNumberFormat="1" applyFont="1" applyFill="1" applyBorder="1" applyAlignment="1">
      <alignment horizontal="center"/>
    </xf>
    <xf numFmtId="0" fontId="32" fillId="10" borderId="57" xfId="6" applyFont="1" applyFill="1" applyBorder="1" applyAlignment="1">
      <alignment horizontal="center"/>
    </xf>
    <xf numFmtId="3" fontId="32" fillId="10" borderId="53" xfId="6" applyNumberFormat="1" applyFont="1" applyFill="1" applyBorder="1" applyAlignment="1">
      <alignment horizontal="center"/>
    </xf>
    <xf numFmtId="3" fontId="32" fillId="10" borderId="59" xfId="6" applyNumberFormat="1" applyFont="1" applyFill="1" applyBorder="1" applyAlignment="1">
      <alignment horizontal="center"/>
    </xf>
    <xf numFmtId="0" fontId="8" fillId="10" borderId="53" xfId="6" applyFont="1" applyFill="1" applyBorder="1" applyAlignment="1">
      <alignment horizontal="center"/>
    </xf>
    <xf numFmtId="0" fontId="3" fillId="10" borderId="38" xfId="6" applyFont="1" applyFill="1" applyBorder="1" applyAlignment="1">
      <alignment horizontal="center" vertical="center" wrapText="1"/>
    </xf>
    <xf numFmtId="0" fontId="3" fillId="10" borderId="60" xfId="6" applyFont="1" applyFill="1" applyBorder="1" applyAlignment="1">
      <alignment horizontal="center" vertical="center"/>
    </xf>
    <xf numFmtId="0" fontId="32" fillId="10" borderId="7" xfId="6" applyFont="1" applyFill="1" applyBorder="1" applyAlignment="1">
      <alignment horizontal="center" vertical="center"/>
    </xf>
    <xf numFmtId="3" fontId="32" fillId="10" borderId="38" xfId="6" applyNumberFormat="1" applyFont="1" applyFill="1" applyBorder="1" applyAlignment="1">
      <alignment horizontal="center" vertical="center"/>
    </xf>
    <xf numFmtId="3" fontId="32" fillId="10" borderId="32" xfId="6" applyNumberFormat="1" applyFont="1" applyFill="1" applyBorder="1" applyAlignment="1">
      <alignment horizontal="center" vertical="center"/>
    </xf>
    <xf numFmtId="3" fontId="32" fillId="10" borderId="61" xfId="6" applyNumberFormat="1" applyFont="1" applyFill="1" applyBorder="1" applyAlignment="1">
      <alignment horizontal="center" vertical="center"/>
    </xf>
    <xf numFmtId="0" fontId="32" fillId="10" borderId="55" xfId="0" applyFont="1" applyFill="1" applyBorder="1" applyAlignment="1">
      <alignment horizontal="center"/>
    </xf>
    <xf numFmtId="3" fontId="32" fillId="10" borderId="54" xfId="0" applyNumberFormat="1" applyFont="1" applyFill="1" applyBorder="1" applyAlignment="1">
      <alignment horizontal="center"/>
    </xf>
    <xf numFmtId="3" fontId="32" fillId="10" borderId="67" xfId="0" applyNumberFormat="1" applyFont="1" applyFill="1" applyBorder="1" applyAlignment="1">
      <alignment horizontal="center"/>
    </xf>
    <xf numFmtId="0" fontId="32" fillId="10" borderId="13" xfId="0" applyFont="1" applyFill="1" applyBorder="1" applyAlignment="1">
      <alignment horizontal="center"/>
    </xf>
    <xf numFmtId="3" fontId="32" fillId="10" borderId="15" xfId="0" applyNumberFormat="1" applyFont="1" applyFill="1" applyBorder="1" applyAlignment="1">
      <alignment horizontal="center"/>
    </xf>
    <xf numFmtId="3" fontId="32" fillId="10" borderId="14" xfId="0" applyNumberFormat="1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5" fillId="10" borderId="21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/>
    </xf>
    <xf numFmtId="0" fontId="32" fillId="10" borderId="52" xfId="0" applyFont="1" applyFill="1" applyBorder="1" applyAlignment="1">
      <alignment horizontal="center"/>
    </xf>
    <xf numFmtId="3" fontId="32" fillId="10" borderId="58" xfId="0" applyNumberFormat="1" applyFont="1" applyFill="1" applyBorder="1" applyAlignment="1">
      <alignment horizontal="center"/>
    </xf>
    <xf numFmtId="3" fontId="32" fillId="10" borderId="56" xfId="0" applyNumberFormat="1" applyFont="1" applyFill="1" applyBorder="1" applyAlignment="1">
      <alignment horizontal="center"/>
    </xf>
    <xf numFmtId="0" fontId="32" fillId="10" borderId="57" xfId="0" applyFont="1" applyFill="1" applyBorder="1" applyAlignment="1">
      <alignment horizontal="center"/>
    </xf>
    <xf numFmtId="3" fontId="32" fillId="10" borderId="53" xfId="0" applyNumberFormat="1" applyFont="1" applyFill="1" applyBorder="1" applyAlignment="1">
      <alignment horizontal="center"/>
    </xf>
    <xf numFmtId="3" fontId="32" fillId="10" borderId="59" xfId="0" applyNumberFormat="1" applyFont="1" applyFill="1" applyBorder="1" applyAlignment="1">
      <alignment horizontal="center"/>
    </xf>
    <xf numFmtId="0" fontId="8" fillId="10" borderId="53" xfId="0" applyFont="1" applyFill="1" applyBorder="1" applyAlignment="1">
      <alignment horizontal="center"/>
    </xf>
    <xf numFmtId="0" fontId="5" fillId="10" borderId="60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60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3" fontId="32" fillId="10" borderId="38" xfId="0" applyNumberFormat="1" applyFont="1" applyFill="1" applyBorder="1" applyAlignment="1">
      <alignment horizontal="center" vertical="center"/>
    </xf>
    <xf numFmtId="3" fontId="32" fillId="10" borderId="32" xfId="0" applyNumberFormat="1" applyFont="1" applyFill="1" applyBorder="1" applyAlignment="1">
      <alignment horizontal="center" vertical="center"/>
    </xf>
    <xf numFmtId="3" fontId="32" fillId="10" borderId="61" xfId="0" applyNumberFormat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51" fillId="10" borderId="40" xfId="0" applyFont="1" applyFill="1" applyBorder="1" applyAlignment="1">
      <alignment horizontal="center" vertical="center" wrapText="1"/>
    </xf>
    <xf numFmtId="9" fontId="49" fillId="10" borderId="122" xfId="0" applyNumberFormat="1" applyFont="1" applyFill="1" applyBorder="1" applyAlignment="1" applyProtection="1">
      <alignment horizontal="center" vertical="center" wrapText="1"/>
      <protection locked="0"/>
    </xf>
    <xf numFmtId="0" fontId="50" fillId="10" borderId="55" xfId="0" applyFont="1" applyFill="1" applyBorder="1" applyAlignment="1">
      <alignment horizontal="center"/>
    </xf>
    <xf numFmtId="3" fontId="50" fillId="10" borderId="54" xfId="0" applyNumberFormat="1" applyFont="1" applyFill="1" applyBorder="1" applyAlignment="1">
      <alignment horizontal="center"/>
    </xf>
    <xf numFmtId="3" fontId="50" fillId="10" borderId="67" xfId="0" applyNumberFormat="1" applyFont="1" applyFill="1" applyBorder="1" applyAlignment="1">
      <alignment horizontal="center"/>
    </xf>
    <xf numFmtId="0" fontId="50" fillId="10" borderId="13" xfId="0" applyFont="1" applyFill="1" applyBorder="1" applyAlignment="1">
      <alignment horizontal="center"/>
    </xf>
    <xf numFmtId="3" fontId="50" fillId="10" borderId="15" xfId="0" applyNumberFormat="1" applyFont="1" applyFill="1" applyBorder="1" applyAlignment="1">
      <alignment horizontal="center"/>
    </xf>
    <xf numFmtId="3" fontId="50" fillId="10" borderId="123" xfId="0" applyNumberFormat="1" applyFont="1" applyFill="1" applyBorder="1" applyAlignment="1">
      <alignment horizontal="center"/>
    </xf>
    <xf numFmtId="3" fontId="50" fillId="10" borderId="14" xfId="0" applyNumberFormat="1" applyFont="1" applyFill="1" applyBorder="1" applyAlignment="1">
      <alignment horizontal="center"/>
    </xf>
    <xf numFmtId="0" fontId="51" fillId="10" borderId="15" xfId="0" applyFont="1" applyFill="1" applyBorder="1" applyAlignment="1">
      <alignment horizontal="center"/>
    </xf>
    <xf numFmtId="0" fontId="52" fillId="10" borderId="21" xfId="0" applyFont="1" applyFill="1" applyBorder="1" applyAlignment="1">
      <alignment horizontal="center" vertical="center" wrapText="1"/>
    </xf>
    <xf numFmtId="0" fontId="49" fillId="10" borderId="0" xfId="0" applyFont="1" applyFill="1" applyBorder="1" applyAlignment="1">
      <alignment horizontal="center" vertical="center" wrapText="1"/>
    </xf>
    <xf numFmtId="0" fontId="49" fillId="10" borderId="21" xfId="0" applyFont="1" applyFill="1" applyBorder="1" applyAlignment="1">
      <alignment horizontal="center" vertical="center"/>
    </xf>
    <xf numFmtId="0" fontId="50" fillId="10" borderId="52" xfId="0" applyFont="1" applyFill="1" applyBorder="1" applyAlignment="1">
      <alignment horizontal="center"/>
    </xf>
    <xf numFmtId="3" fontId="50" fillId="10" borderId="58" xfId="0" applyNumberFormat="1" applyFont="1" applyFill="1" applyBorder="1" applyAlignment="1">
      <alignment horizontal="center"/>
    </xf>
    <xf numFmtId="3" fontId="50" fillId="10" borderId="56" xfId="0" applyNumberFormat="1" applyFont="1" applyFill="1" applyBorder="1" applyAlignment="1">
      <alignment horizontal="center"/>
    </xf>
    <xf numFmtId="0" fontId="50" fillId="10" borderId="57" xfId="0" applyFont="1" applyFill="1" applyBorder="1" applyAlignment="1">
      <alignment horizontal="center"/>
    </xf>
    <xf numFmtId="3" fontId="50" fillId="10" borderId="53" xfId="0" applyNumberFormat="1" applyFont="1" applyFill="1" applyBorder="1" applyAlignment="1">
      <alignment horizontal="center"/>
    </xf>
    <xf numFmtId="3" fontId="50" fillId="10" borderId="21" xfId="0" applyNumberFormat="1" applyFont="1" applyFill="1" applyBorder="1" applyAlignment="1">
      <alignment horizontal="center"/>
    </xf>
    <xf numFmtId="3" fontId="50" fillId="10" borderId="59" xfId="0" applyNumberFormat="1" applyFont="1" applyFill="1" applyBorder="1" applyAlignment="1">
      <alignment horizontal="center"/>
    </xf>
    <xf numFmtId="0" fontId="51" fillId="10" borderId="53" xfId="0" applyFont="1" applyFill="1" applyBorder="1" applyAlignment="1">
      <alignment horizontal="center"/>
    </xf>
    <xf numFmtId="0" fontId="52" fillId="10" borderId="60" xfId="0" applyFont="1" applyFill="1" applyBorder="1" applyAlignment="1">
      <alignment horizontal="center" vertical="center" wrapText="1"/>
    </xf>
    <xf numFmtId="0" fontId="49" fillId="10" borderId="38" xfId="0" applyFont="1" applyFill="1" applyBorder="1" applyAlignment="1">
      <alignment horizontal="center" vertical="center" wrapText="1"/>
    </xf>
    <xf numFmtId="0" fontId="49" fillId="10" borderId="60" xfId="0" applyFont="1" applyFill="1" applyBorder="1" applyAlignment="1">
      <alignment horizontal="center" vertical="center"/>
    </xf>
    <xf numFmtId="0" fontId="50" fillId="10" borderId="7" xfId="0" applyFont="1" applyFill="1" applyBorder="1" applyAlignment="1">
      <alignment horizontal="center" vertical="center"/>
    </xf>
    <xf numFmtId="3" fontId="50" fillId="10" borderId="38" xfId="0" applyNumberFormat="1" applyFont="1" applyFill="1" applyBorder="1" applyAlignment="1">
      <alignment horizontal="center" vertical="center"/>
    </xf>
    <xf numFmtId="3" fontId="50" fillId="10" borderId="32" xfId="0" applyNumberFormat="1" applyFont="1" applyFill="1" applyBorder="1" applyAlignment="1">
      <alignment horizontal="center" vertical="center"/>
    </xf>
    <xf numFmtId="3" fontId="50" fillId="10" borderId="60" xfId="0" applyNumberFormat="1" applyFont="1" applyFill="1" applyBorder="1" applyAlignment="1">
      <alignment horizontal="center" vertical="center"/>
    </xf>
    <xf numFmtId="0" fontId="50" fillId="10" borderId="124" xfId="0" applyFont="1" applyFill="1" applyBorder="1" applyAlignment="1">
      <alignment horizontal="center" vertical="center"/>
    </xf>
    <xf numFmtId="3" fontId="50" fillId="10" borderId="61" xfId="0" applyNumberFormat="1" applyFont="1" applyFill="1" applyBorder="1" applyAlignment="1">
      <alignment horizontal="center" vertical="center"/>
    </xf>
    <xf numFmtId="0" fontId="51" fillId="10" borderId="32" xfId="0" applyFont="1" applyFill="1" applyBorder="1" applyAlignment="1">
      <alignment horizontal="center" vertical="center"/>
    </xf>
    <xf numFmtId="0" fontId="10" fillId="15" borderId="26" xfId="1" applyNumberFormat="1" applyFont="1" applyFill="1" applyBorder="1" applyAlignment="1" applyProtection="1">
      <alignment horizontal="center" vertical="center" shrinkToFit="1"/>
      <protection hidden="1"/>
    </xf>
    <xf numFmtId="0" fontId="10" fillId="15" borderId="49" xfId="1" applyNumberFormat="1" applyFont="1" applyFill="1" applyBorder="1" applyAlignment="1" applyProtection="1">
      <alignment horizontal="center" vertical="center" shrinkToFit="1"/>
      <protection hidden="1"/>
    </xf>
    <xf numFmtId="0" fontId="10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0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71" fillId="9" borderId="133" xfId="1" applyNumberFormat="1" applyFont="1" applyFill="1" applyBorder="1" applyAlignment="1" applyProtection="1">
      <alignment horizontal="center" vertical="center"/>
      <protection hidden="1"/>
    </xf>
    <xf numFmtId="0" fontId="71" fillId="9" borderId="134" xfId="1" applyNumberFormat="1" applyFont="1" applyFill="1" applyBorder="1" applyAlignment="1" applyProtection="1">
      <alignment horizontal="center" vertical="center"/>
      <protection hidden="1"/>
    </xf>
    <xf numFmtId="0" fontId="71" fillId="9" borderId="141" xfId="1" applyNumberFormat="1" applyFont="1" applyFill="1" applyBorder="1" applyAlignment="1" applyProtection="1">
      <alignment horizontal="center" vertical="center"/>
      <protection hidden="1"/>
    </xf>
    <xf numFmtId="0" fontId="10" fillId="16" borderId="100" xfId="1" applyNumberFormat="1" applyFont="1" applyFill="1" applyBorder="1" applyAlignment="1" applyProtection="1">
      <alignment horizontal="center" vertical="center" shrinkToFit="1"/>
      <protection hidden="1"/>
    </xf>
    <xf numFmtId="0" fontId="10" fillId="16" borderId="103" xfId="1" applyNumberFormat="1" applyFont="1" applyFill="1" applyBorder="1" applyAlignment="1" applyProtection="1">
      <alignment horizontal="center" vertical="center" shrinkToFit="1"/>
      <protection hidden="1"/>
    </xf>
    <xf numFmtId="0" fontId="10" fillId="16" borderId="104" xfId="1" applyNumberFormat="1" applyFont="1" applyFill="1" applyBorder="1" applyAlignment="1" applyProtection="1">
      <alignment horizontal="center" vertical="center" shrinkToFit="1"/>
      <protection hidden="1"/>
    </xf>
    <xf numFmtId="0" fontId="10" fillId="16" borderId="111" xfId="1" applyNumberFormat="1" applyFont="1" applyFill="1" applyBorder="1" applyAlignment="1" applyProtection="1">
      <alignment horizontal="center" vertical="center" shrinkToFit="1"/>
      <protection hidden="1"/>
    </xf>
    <xf numFmtId="0" fontId="25" fillId="4" borderId="144" xfId="1" applyNumberFormat="1" applyFont="1" applyFill="1" applyBorder="1" applyAlignment="1">
      <alignment horizontal="center"/>
    </xf>
    <xf numFmtId="0" fontId="10" fillId="9" borderId="26" xfId="1" applyNumberFormat="1" applyFont="1" applyFill="1" applyBorder="1" applyAlignment="1" applyProtection="1">
      <alignment horizontal="center" vertical="center" shrinkToFit="1"/>
      <protection hidden="1"/>
    </xf>
    <xf numFmtId="0" fontId="10" fillId="9" borderId="37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43" xfId="0" applyNumberFormat="1" applyFont="1" applyFill="1" applyBorder="1" applyAlignment="1" applyProtection="1">
      <alignment horizontal="right" vertical="center" shrinkToFit="1"/>
      <protection hidden="1"/>
    </xf>
    <xf numFmtId="0" fontId="9" fillId="8" borderId="43" xfId="6" applyNumberFormat="1" applyFont="1" applyFill="1" applyBorder="1" applyAlignment="1" applyProtection="1">
      <alignment horizontal="center" vertical="center" shrinkToFit="1"/>
      <protection hidden="1"/>
    </xf>
    <xf numFmtId="3" fontId="9" fillId="8" borderId="43" xfId="6" applyNumberFormat="1" applyFont="1" applyFill="1" applyBorder="1" applyAlignment="1" applyProtection="1">
      <alignment horizontal="right" vertical="center" shrinkToFit="1"/>
      <protection hidden="1"/>
    </xf>
    <xf numFmtId="0" fontId="9" fillId="8" borderId="22" xfId="6" applyFont="1" applyFill="1" applyBorder="1" applyAlignment="1" applyProtection="1">
      <alignment horizontal="center" vertical="center" shrinkToFit="1"/>
      <protection hidden="1"/>
    </xf>
    <xf numFmtId="0" fontId="9" fillId="8" borderId="24" xfId="6" applyFont="1" applyFill="1" applyBorder="1" applyAlignment="1" applyProtection="1">
      <alignment horizontal="center" vertical="center" shrinkToFit="1"/>
      <protection hidden="1"/>
    </xf>
    <xf numFmtId="3" fontId="9" fillId="8" borderId="63" xfId="6" applyNumberFormat="1" applyFont="1" applyFill="1" applyBorder="1" applyAlignment="1" applyProtection="1">
      <alignment horizontal="right" vertical="center" shrinkToFit="1"/>
      <protection hidden="1"/>
    </xf>
    <xf numFmtId="164" fontId="9" fillId="8" borderId="43" xfId="1" applyNumberFormat="1" applyFont="1" applyFill="1" applyBorder="1" applyAlignment="1" applyProtection="1">
      <alignment horizontal="right" vertical="center" shrinkToFit="1"/>
      <protection hidden="1"/>
    </xf>
    <xf numFmtId="0" fontId="33" fillId="8" borderId="43" xfId="1" applyNumberFormat="1" applyFont="1" applyFill="1" applyBorder="1" applyAlignment="1" applyProtection="1">
      <alignment horizontal="center" vertical="center" shrinkToFit="1"/>
      <protection hidden="1"/>
    </xf>
    <xf numFmtId="3" fontId="33" fillId="8" borderId="43" xfId="1" applyNumberFormat="1" applyFont="1" applyFill="1" applyBorder="1" applyAlignment="1" applyProtection="1">
      <alignment horizontal="right" vertical="center" shrinkToFit="1"/>
      <protection hidden="1"/>
    </xf>
    <xf numFmtId="3" fontId="33" fillId="8" borderId="41" xfId="1" applyNumberFormat="1" applyFont="1" applyFill="1" applyBorder="1" applyAlignment="1" applyProtection="1">
      <alignment horizontal="right" vertical="center" shrinkToFit="1"/>
      <protection hidden="1"/>
    </xf>
    <xf numFmtId="3" fontId="33" fillId="8" borderId="26" xfId="1" applyNumberFormat="1" applyFont="1" applyFill="1" applyBorder="1" applyAlignment="1" applyProtection="1">
      <alignment horizontal="right" vertical="center" shrinkToFit="1"/>
      <protection hidden="1"/>
    </xf>
    <xf numFmtId="0" fontId="71" fillId="8" borderId="22" xfId="1" applyNumberFormat="1" applyFont="1" applyFill="1" applyBorder="1" applyAlignment="1" applyProtection="1">
      <alignment horizontal="center" vertical="center" shrinkToFit="1"/>
      <protection hidden="1"/>
    </xf>
    <xf numFmtId="3" fontId="71" fillId="8" borderId="43" xfId="1" applyNumberFormat="1" applyFont="1" applyFill="1" applyBorder="1" applyAlignment="1" applyProtection="1">
      <alignment horizontal="right" vertical="center" shrinkToFit="1"/>
      <protection hidden="1"/>
    </xf>
    <xf numFmtId="0" fontId="71" fillId="8" borderId="24" xfId="1" applyNumberFormat="1" applyFont="1" applyFill="1" applyBorder="1" applyAlignment="1" applyProtection="1">
      <alignment horizontal="center" vertical="center" shrinkToFit="1"/>
      <protection hidden="1"/>
    </xf>
    <xf numFmtId="3" fontId="71" fillId="8" borderId="63" xfId="1" applyNumberFormat="1" applyFont="1" applyFill="1" applyBorder="1" applyAlignment="1" applyProtection="1">
      <alignment horizontal="right" vertical="center" shrinkToFit="1"/>
      <protection hidden="1"/>
    </xf>
    <xf numFmtId="3" fontId="71" fillId="8" borderId="25" xfId="1" applyNumberFormat="1" applyFont="1" applyFill="1" applyBorder="1" applyAlignment="1" applyProtection="1">
      <alignment horizontal="right" vertical="center" shrinkToFit="1"/>
      <protection hidden="1"/>
    </xf>
    <xf numFmtId="0" fontId="71" fillId="8" borderId="137" xfId="1" applyNumberFormat="1" applyFont="1" applyFill="1" applyBorder="1" applyAlignment="1" applyProtection="1">
      <alignment horizontal="center" vertical="center" shrinkToFit="1"/>
      <protection hidden="1"/>
    </xf>
    <xf numFmtId="3" fontId="71" fillId="8" borderId="139" xfId="1" applyNumberFormat="1" applyFont="1" applyFill="1" applyBorder="1" applyAlignment="1" applyProtection="1">
      <alignment horizontal="right" vertical="center" shrinkToFit="1"/>
      <protection hidden="1"/>
    </xf>
    <xf numFmtId="3" fontId="9" fillId="8" borderId="20" xfId="1" applyNumberFormat="1" applyFont="1" applyFill="1" applyBorder="1" applyAlignment="1" applyProtection="1">
      <alignment horizontal="right" vertical="center" shrinkToFit="1"/>
      <protection hidden="1"/>
    </xf>
    <xf numFmtId="3" fontId="9" fillId="8" borderId="26" xfId="1" applyNumberFormat="1" applyFont="1" applyFill="1" applyBorder="1" applyAlignment="1" applyProtection="1">
      <alignment horizontal="right" vertical="center" shrinkToFit="1"/>
      <protection hidden="1"/>
    </xf>
    <xf numFmtId="3" fontId="9" fillId="8" borderId="28" xfId="1" applyNumberFormat="1" applyFont="1" applyFill="1" applyBorder="1" applyAlignment="1" applyProtection="1">
      <alignment horizontal="right" vertical="center" shrinkToFit="1"/>
      <protection hidden="1"/>
    </xf>
    <xf numFmtId="0" fontId="32" fillId="0" borderId="0" xfId="8" applyFill="1"/>
    <xf numFmtId="0" fontId="32" fillId="0" borderId="0" xfId="8" applyNumberFormat="1" applyFill="1"/>
    <xf numFmtId="0" fontId="32" fillId="0" borderId="0" xfId="8" applyFill="1" applyAlignment="1">
      <alignment horizontal="center"/>
    </xf>
    <xf numFmtId="0" fontId="32" fillId="0" borderId="0" xfId="8" applyFill="1" applyAlignment="1">
      <alignment shrinkToFit="1"/>
    </xf>
    <xf numFmtId="0" fontId="32" fillId="0" borderId="0" xfId="8" applyFont="1" applyFill="1" applyAlignment="1">
      <alignment shrinkToFit="1"/>
    </xf>
    <xf numFmtId="0" fontId="32" fillId="0" borderId="0" xfId="8" applyFill="1" applyAlignment="1">
      <alignment horizontal="center" vertical="center"/>
    </xf>
    <xf numFmtId="0" fontId="32" fillId="0" borderId="0" xfId="8" applyNumberFormat="1" applyFill="1" applyAlignment="1">
      <alignment horizontal="center" vertical="center"/>
    </xf>
    <xf numFmtId="0" fontId="8" fillId="0" borderId="0" xfId="8" applyFont="1" applyFill="1" applyAlignment="1">
      <alignment horizontal="center" vertical="center"/>
    </xf>
    <xf numFmtId="0" fontId="32" fillId="0" borderId="0" xfId="8" applyFill="1" applyBorder="1" applyAlignment="1">
      <alignment horizontal="center" vertical="center"/>
    </xf>
    <xf numFmtId="0" fontId="76" fillId="0" borderId="0" xfId="8" applyFont="1" applyFill="1" applyAlignment="1">
      <alignment shrinkToFit="1"/>
    </xf>
    <xf numFmtId="0" fontId="9" fillId="0" borderId="70" xfId="8" applyFont="1" applyFill="1" applyBorder="1" applyAlignment="1" applyProtection="1">
      <alignment horizontal="center" vertical="center"/>
      <protection locked="0"/>
    </xf>
    <xf numFmtId="0" fontId="3" fillId="0" borderId="42" xfId="8" applyFont="1" applyFill="1" applyBorder="1" applyAlignment="1" applyProtection="1">
      <alignment vertical="center" shrinkToFit="1"/>
      <protection locked="0"/>
    </xf>
    <xf numFmtId="0" fontId="9" fillId="0" borderId="41" xfId="8" applyFont="1" applyFill="1" applyBorder="1" applyAlignment="1" applyProtection="1">
      <alignment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26" xfId="8" applyFont="1" applyFill="1" applyBorder="1" applyAlignment="1" applyProtection="1">
      <alignment horizontal="center" vertical="center" shrinkToFit="1"/>
      <protection locked="0"/>
    </xf>
    <xf numFmtId="0" fontId="9" fillId="0" borderId="43" xfId="8" applyFont="1" applyFill="1" applyBorder="1" applyAlignment="1" applyProtection="1">
      <alignment horizontal="center" vertical="center" shrinkToFit="1"/>
      <protection locked="0"/>
    </xf>
    <xf numFmtId="0" fontId="9" fillId="0" borderId="44" xfId="8" applyFont="1" applyFill="1" applyBorder="1" applyAlignment="1" applyProtection="1">
      <alignment horizontal="center" vertical="center" shrinkToFit="1"/>
      <protection locked="0"/>
    </xf>
    <xf numFmtId="0" fontId="9" fillId="0" borderId="22" xfId="8" applyFont="1" applyFill="1" applyBorder="1" applyAlignment="1" applyProtection="1">
      <alignment horizontal="center" vertical="center" shrinkToFit="1"/>
      <protection locked="0"/>
    </xf>
    <xf numFmtId="0" fontId="9" fillId="0" borderId="43" xfId="8" applyFont="1" applyFill="1" applyBorder="1" applyAlignment="1" applyProtection="1">
      <alignment horizontal="center" vertical="center" shrinkToFit="1"/>
      <protection hidden="1"/>
    </xf>
    <xf numFmtId="0" fontId="9" fillId="0" borderId="46" xfId="8" applyFont="1" applyFill="1" applyBorder="1" applyAlignment="1" applyProtection="1">
      <alignment horizontal="center" vertical="center" shrinkToFit="1"/>
      <protection hidden="1"/>
    </xf>
    <xf numFmtId="0" fontId="9" fillId="0" borderId="72" xfId="8" applyFont="1" applyFill="1" applyBorder="1" applyAlignment="1" applyProtection="1">
      <alignment horizontal="center" vertical="center"/>
      <protection locked="0"/>
    </xf>
    <xf numFmtId="0" fontId="3" fillId="0" borderId="29" xfId="8" applyFont="1" applyFill="1" applyBorder="1" applyAlignment="1" applyProtection="1">
      <alignment vertical="center" shrinkToFi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8" xfId="8" applyFont="1" applyFill="1" applyBorder="1" applyAlignment="1" applyProtection="1">
      <alignment horizontal="center" vertical="center" shrinkToFit="1"/>
      <protection locked="0"/>
    </xf>
    <xf numFmtId="0" fontId="9" fillId="0" borderId="25" xfId="8" applyFont="1" applyFill="1" applyBorder="1" applyAlignment="1" applyProtection="1">
      <alignment horizontal="center" vertical="center" shrinkToFit="1"/>
      <protection locked="0"/>
    </xf>
    <xf numFmtId="0" fontId="9" fillId="0" borderId="62" xfId="8" applyFont="1" applyFill="1" applyBorder="1" applyAlignment="1" applyProtection="1">
      <alignment horizontal="center" vertical="center" shrinkToFit="1"/>
      <protection locked="0"/>
    </xf>
    <xf numFmtId="0" fontId="9" fillId="0" borderId="24" xfId="8" applyFont="1" applyFill="1" applyBorder="1" applyAlignment="1" applyProtection="1">
      <alignment horizontal="center" vertical="center" shrinkToFit="1"/>
      <protection locked="0"/>
    </xf>
    <xf numFmtId="0" fontId="6" fillId="0" borderId="28" xfId="8" applyFont="1" applyFill="1" applyBorder="1" applyAlignment="1" applyProtection="1">
      <alignment horizontal="center" vertical="center" shrinkToFit="1"/>
      <protection hidden="1"/>
    </xf>
    <xf numFmtId="0" fontId="9" fillId="0" borderId="45" xfId="8" applyFont="1" applyFill="1" applyBorder="1" applyAlignment="1" applyProtection="1">
      <alignment vertical="center" shrinkToFit="1"/>
      <protection locked="0"/>
    </xf>
    <xf numFmtId="0" fontId="3" fillId="0" borderId="31" xfId="8" applyFont="1" applyFill="1" applyBorder="1" applyAlignment="1" applyProtection="1">
      <alignment vertical="center" shrinkToFit="1"/>
      <protection locked="0"/>
    </xf>
    <xf numFmtId="0" fontId="9" fillId="0" borderId="69" xfId="8" applyFont="1" applyFill="1" applyBorder="1" applyAlignment="1" applyProtection="1">
      <alignment vertical="center" shrinkToFi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49" xfId="8" applyFont="1" applyFill="1" applyBorder="1" applyAlignment="1" applyProtection="1">
      <alignment horizontal="center" vertical="center" shrinkToFit="1"/>
      <protection locked="0"/>
    </xf>
    <xf numFmtId="0" fontId="9" fillId="0" borderId="48" xfId="8" applyFont="1" applyFill="1" applyBorder="1" applyAlignment="1" applyProtection="1">
      <alignment horizontal="center" vertical="center" shrinkToFit="1"/>
      <protection locked="0"/>
    </xf>
    <xf numFmtId="0" fontId="9" fillId="0" borderId="64" xfId="8" applyFont="1" applyFill="1" applyBorder="1" applyAlignment="1" applyProtection="1">
      <alignment horizontal="center" vertical="center" shrinkToFit="1"/>
      <protection locked="0"/>
    </xf>
    <xf numFmtId="0" fontId="9" fillId="0" borderId="34" xfId="8" applyFont="1" applyFill="1" applyBorder="1" applyAlignment="1" applyProtection="1">
      <alignment horizontal="center" vertical="center" shrinkToFit="1"/>
      <protection locked="0"/>
    </xf>
    <xf numFmtId="0" fontId="9" fillId="0" borderId="48" xfId="8" applyFont="1" applyFill="1" applyBorder="1" applyAlignment="1" applyProtection="1">
      <alignment horizontal="center" vertical="center" shrinkToFit="1"/>
      <protection hidden="1"/>
    </xf>
    <xf numFmtId="0" fontId="9" fillId="0" borderId="50" xfId="8" applyFont="1" applyFill="1" applyBorder="1" applyAlignment="1" applyProtection="1">
      <alignment horizontal="center" vertical="center" shrinkToFit="1"/>
      <protection hidden="1"/>
    </xf>
    <xf numFmtId="0" fontId="6" fillId="0" borderId="49" xfId="8" applyFont="1" applyFill="1" applyBorder="1" applyAlignment="1" applyProtection="1">
      <alignment horizontal="center" vertical="center" shrinkToFit="1"/>
      <protection hidden="1"/>
    </xf>
    <xf numFmtId="0" fontId="77" fillId="0" borderId="0" xfId="8" applyFont="1" applyFill="1" applyAlignment="1">
      <alignment horizontal="center" vertical="center"/>
    </xf>
    <xf numFmtId="0" fontId="78" fillId="0" borderId="0" xfId="8" applyFont="1" applyFill="1" applyBorder="1" applyAlignment="1">
      <alignment vertical="center"/>
    </xf>
    <xf numFmtId="0" fontId="81" fillId="0" borderId="0" xfId="4" applyFont="1"/>
    <xf numFmtId="0" fontId="82" fillId="10" borderId="0" xfId="4" applyFont="1" applyFill="1"/>
    <xf numFmtId="0" fontId="82" fillId="0" borderId="0" xfId="4" applyFont="1"/>
    <xf numFmtId="0" fontId="83" fillId="0" borderId="0" xfId="4" applyFont="1"/>
    <xf numFmtId="0" fontId="84" fillId="0" borderId="0" xfId="5" applyFont="1"/>
    <xf numFmtId="3" fontId="9" fillId="0" borderId="158" xfId="1" applyNumberFormat="1" applyFont="1" applyFill="1" applyBorder="1" applyAlignment="1" applyProtection="1">
      <alignment horizontal="right" vertical="center" shrinkToFit="1"/>
      <protection hidden="1"/>
    </xf>
    <xf numFmtId="0" fontId="85" fillId="0" borderId="0" xfId="4" applyFont="1"/>
    <xf numFmtId="0" fontId="86" fillId="0" borderId="0" xfId="5" applyFont="1" applyAlignment="1">
      <alignment vertical="center"/>
    </xf>
    <xf numFmtId="0" fontId="86" fillId="0" borderId="0" xfId="4" applyFont="1"/>
    <xf numFmtId="0" fontId="32" fillId="0" borderId="35" xfId="1" applyNumberFormat="1" applyFont="1" applyFill="1" applyBorder="1"/>
    <xf numFmtId="0" fontId="32" fillId="0" borderId="69" xfId="1" applyNumberFormat="1" applyFont="1" applyFill="1" applyBorder="1"/>
    <xf numFmtId="0" fontId="10" fillId="9" borderId="28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159" xfId="1" applyNumberFormat="1" applyFont="1" applyFill="1" applyBorder="1" applyAlignment="1">
      <alignment vertical="center"/>
    </xf>
    <xf numFmtId="0" fontId="20" fillId="0" borderId="23" xfId="1" applyNumberFormat="1" applyFont="1" applyFill="1" applyBorder="1" applyAlignment="1" applyProtection="1">
      <alignment horizontal="left" vertical="center" shrinkToFit="1"/>
      <protection hidden="1"/>
    </xf>
    <xf numFmtId="0" fontId="32" fillId="17" borderId="7" xfId="9" applyFill="1" applyBorder="1" applyAlignment="1">
      <alignment horizontal="center" vertical="center"/>
    </xf>
    <xf numFmtId="0" fontId="32" fillId="17" borderId="8" xfId="9" applyFill="1" applyBorder="1" applyAlignment="1">
      <alignment horizontal="center" vertical="center"/>
    </xf>
    <xf numFmtId="0" fontId="32" fillId="17" borderId="9" xfId="9" applyFill="1" applyBorder="1" applyAlignment="1">
      <alignment horizontal="center" vertical="center"/>
    </xf>
    <xf numFmtId="0" fontId="32" fillId="17" borderId="10" xfId="9" applyFill="1" applyBorder="1" applyAlignment="1">
      <alignment horizontal="center" vertical="center"/>
    </xf>
    <xf numFmtId="0" fontId="32" fillId="17" borderId="11" xfId="9" applyFill="1" applyBorder="1" applyAlignment="1">
      <alignment horizontal="center" vertical="center"/>
    </xf>
    <xf numFmtId="0" fontId="32" fillId="17" borderId="12" xfId="9" applyFill="1" applyBorder="1" applyAlignment="1">
      <alignment horizontal="center" vertical="center"/>
    </xf>
    <xf numFmtId="0" fontId="32" fillId="17" borderId="13" xfId="9" applyFill="1" applyBorder="1" applyAlignment="1">
      <alignment horizontal="center" vertical="center"/>
    </xf>
    <xf numFmtId="0" fontId="32" fillId="17" borderId="14" xfId="9" applyFill="1" applyBorder="1" applyAlignment="1">
      <alignment horizontal="center" vertical="center"/>
    </xf>
    <xf numFmtId="0" fontId="8" fillId="17" borderId="15" xfId="9" applyFont="1" applyFill="1" applyBorder="1" applyAlignment="1">
      <alignment horizontal="center" vertical="center"/>
    </xf>
    <xf numFmtId="0" fontId="9" fillId="0" borderId="16" xfId="9" applyFont="1" applyBorder="1" applyAlignment="1" applyProtection="1">
      <alignment horizontal="center" vertical="center"/>
      <protection hidden="1"/>
    </xf>
    <xf numFmtId="0" fontId="3" fillId="0" borderId="18" xfId="9" applyFont="1" applyBorder="1" applyAlignment="1" applyProtection="1">
      <alignment horizontal="center" vertical="center" shrinkToFit="1"/>
      <protection hidden="1"/>
    </xf>
    <xf numFmtId="3" fontId="9" fillId="0" borderId="19" xfId="9" applyNumberFormat="1" applyFont="1" applyBorder="1" applyAlignment="1" applyProtection="1">
      <alignment horizontal="center" vertical="center" shrinkToFit="1"/>
      <protection hidden="1"/>
    </xf>
    <xf numFmtId="0" fontId="9" fillId="0" borderId="21" xfId="9" applyFont="1" applyBorder="1" applyAlignment="1" applyProtection="1">
      <alignment horizontal="center" vertical="center"/>
      <protection hidden="1"/>
    </xf>
    <xf numFmtId="0" fontId="3" fillId="0" borderId="22" xfId="9" applyFont="1" applyBorder="1" applyAlignment="1" applyProtection="1">
      <alignment horizontal="center" vertical="center" shrinkToFit="1"/>
      <protection hidden="1"/>
    </xf>
    <xf numFmtId="3" fontId="9" fillId="0" borderId="23" xfId="9" applyNumberFormat="1" applyFont="1" applyBorder="1" applyAlignment="1" applyProtection="1">
      <alignment horizontal="center" vertical="center" shrinkToFit="1"/>
      <protection hidden="1"/>
    </xf>
    <xf numFmtId="0" fontId="9" fillId="0" borderId="27" xfId="9" applyFont="1" applyBorder="1" applyAlignment="1" applyProtection="1">
      <alignment horizontal="center" vertical="center"/>
      <protection hidden="1"/>
    </xf>
    <xf numFmtId="0" fontId="9" fillId="0" borderId="29" xfId="9" applyFont="1" applyBorder="1" applyAlignment="1" applyProtection="1">
      <alignment horizontal="center" vertical="center"/>
      <protection hidden="1"/>
    </xf>
    <xf numFmtId="0" fontId="9" fillId="0" borderId="31" xfId="9" applyFont="1" applyBorder="1" applyAlignment="1" applyProtection="1">
      <alignment horizontal="center" vertical="center"/>
      <protection hidden="1"/>
    </xf>
    <xf numFmtId="0" fontId="3" fillId="0" borderId="33" xfId="9" applyFont="1" applyBorder="1" applyAlignment="1" applyProtection="1">
      <alignment horizontal="center" vertical="center" shrinkToFit="1"/>
      <protection hidden="1"/>
    </xf>
    <xf numFmtId="3" fontId="9" fillId="0" borderId="32" xfId="9" applyNumberFormat="1" applyFont="1" applyBorder="1" applyAlignment="1" applyProtection="1">
      <alignment horizontal="center" vertical="center" shrinkToFit="1"/>
      <protection hidden="1"/>
    </xf>
    <xf numFmtId="0" fontId="32" fillId="17" borderId="11" xfId="9" applyFont="1" applyFill="1" applyBorder="1" applyAlignment="1">
      <alignment horizontal="center" vertical="center"/>
    </xf>
    <xf numFmtId="3" fontId="32" fillId="17" borderId="10" xfId="9" applyNumberFormat="1" applyFont="1" applyFill="1" applyBorder="1" applyAlignment="1">
      <alignment horizontal="center" vertical="center"/>
    </xf>
    <xf numFmtId="3" fontId="32" fillId="17" borderId="12" xfId="9" applyNumberFormat="1" applyFont="1" applyFill="1" applyBorder="1" applyAlignment="1">
      <alignment horizontal="center" vertical="center"/>
    </xf>
    <xf numFmtId="0" fontId="32" fillId="17" borderId="9" xfId="9" applyFont="1" applyFill="1" applyBorder="1" applyAlignment="1">
      <alignment horizontal="center" vertical="center"/>
    </xf>
    <xf numFmtId="3" fontId="32" fillId="17" borderId="39" xfId="9" applyNumberFormat="1" applyFont="1" applyFill="1" applyBorder="1" applyAlignment="1">
      <alignment horizontal="center" vertical="center"/>
    </xf>
    <xf numFmtId="0" fontId="8" fillId="17" borderId="12" xfId="9" applyFont="1" applyFill="1" applyBorder="1" applyAlignment="1">
      <alignment horizontal="center" vertical="center"/>
    </xf>
    <xf numFmtId="0" fontId="9" fillId="0" borderId="40" xfId="9" applyFont="1" applyBorder="1" applyAlignment="1" applyProtection="1">
      <alignment horizontal="center" vertical="center"/>
      <protection hidden="1"/>
    </xf>
    <xf numFmtId="0" fontId="9" fillId="0" borderId="42" xfId="9" applyFont="1" applyBorder="1" applyAlignment="1" applyProtection="1">
      <alignment horizontal="left" vertical="center" shrinkToFit="1"/>
      <protection hidden="1"/>
    </xf>
    <xf numFmtId="3" fontId="9" fillId="0" borderId="20" xfId="9" applyNumberFormat="1" applyFont="1" applyBorder="1" applyAlignment="1" applyProtection="1">
      <alignment horizontal="right" vertical="center" shrinkToFit="1"/>
      <protection hidden="1"/>
    </xf>
    <xf numFmtId="3" fontId="9" fillId="0" borderId="44" xfId="9" applyNumberFormat="1" applyFont="1" applyBorder="1" applyAlignment="1" applyProtection="1">
      <alignment horizontal="right" vertical="center" shrinkToFit="1"/>
      <protection hidden="1"/>
    </xf>
    <xf numFmtId="3" fontId="9" fillId="0" borderId="26" xfId="9" applyNumberFormat="1" applyFont="1" applyBorder="1" applyAlignment="1" applyProtection="1">
      <alignment horizontal="right" vertical="center" shrinkToFit="1"/>
      <protection hidden="1"/>
    </xf>
    <xf numFmtId="3" fontId="9" fillId="0" borderId="28" xfId="9" applyNumberFormat="1" applyFont="1" applyBorder="1" applyAlignment="1" applyProtection="1">
      <alignment horizontal="right" vertical="center" shrinkToFit="1"/>
      <protection hidden="1"/>
    </xf>
    <xf numFmtId="0" fontId="9" fillId="0" borderId="29" xfId="9" applyFont="1" applyBorder="1" applyAlignment="1" applyProtection="1">
      <alignment horizontal="left" vertical="center" shrinkToFit="1"/>
      <protection hidden="1"/>
    </xf>
    <xf numFmtId="0" fontId="9" fillId="0" borderId="31" xfId="9" applyFont="1" applyBorder="1" applyAlignment="1" applyProtection="1">
      <alignment horizontal="left" vertical="center" shrinkToFit="1"/>
      <protection hidden="1"/>
    </xf>
    <xf numFmtId="0" fontId="3" fillId="0" borderId="48" xfId="9" applyNumberFormat="1" applyFont="1" applyBorder="1" applyAlignment="1" applyProtection="1">
      <alignment horizontal="center" vertical="center" shrinkToFit="1"/>
      <protection hidden="1"/>
    </xf>
    <xf numFmtId="3" fontId="9" fillId="0" borderId="49" xfId="9" applyNumberFormat="1" applyFont="1" applyBorder="1" applyAlignment="1" applyProtection="1">
      <alignment horizontal="right" vertical="center" shrinkToFit="1"/>
      <protection hidden="1"/>
    </xf>
    <xf numFmtId="0" fontId="9" fillId="0" borderId="48" xfId="9" applyNumberFormat="1" applyFont="1" applyBorder="1" applyAlignment="1" applyProtection="1">
      <alignment horizontal="center" vertical="center" shrinkToFit="1"/>
      <protection hidden="1"/>
    </xf>
    <xf numFmtId="3" fontId="9" fillId="0" borderId="50" xfId="9" applyNumberFormat="1" applyFont="1" applyBorder="1" applyAlignment="1" applyProtection="1">
      <alignment horizontal="right" vertical="center" shrinkToFit="1"/>
      <protection hidden="1"/>
    </xf>
    <xf numFmtId="0" fontId="10" fillId="0" borderId="49" xfId="9" applyFont="1" applyBorder="1" applyAlignment="1" applyProtection="1">
      <alignment horizontal="center" vertical="center" shrinkToFit="1"/>
      <protection hidden="1"/>
    </xf>
    <xf numFmtId="3" fontId="9" fillId="8" borderId="41" xfId="1" applyNumberFormat="1" applyFont="1" applyFill="1" applyBorder="1" applyAlignment="1" applyProtection="1">
      <alignment horizontal="right" vertical="center" shrinkToFit="1"/>
      <protection hidden="1"/>
    </xf>
    <xf numFmtId="0" fontId="20" fillId="0" borderId="42" xfId="1" applyNumberFormat="1" applyFont="1" applyFill="1" applyBorder="1" applyAlignment="1" applyProtection="1">
      <alignment horizontal="left" vertical="center" shrinkToFit="1"/>
      <protection hidden="1"/>
    </xf>
    <xf numFmtId="0" fontId="20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160" xfId="1" applyNumberFormat="1" applyFont="1" applyFill="1" applyBorder="1" applyAlignment="1" applyProtection="1">
      <alignment horizontal="center" vertical="center"/>
      <protection hidden="1"/>
    </xf>
    <xf numFmtId="0" fontId="3" fillId="0" borderId="73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7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7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76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30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164" xfId="1" applyNumberFormat="1" applyFont="1" applyFill="1" applyBorder="1" applyAlignment="1" applyProtection="1">
      <alignment horizontal="right" vertical="center" shrinkToFit="1"/>
      <protection hidden="1"/>
    </xf>
    <xf numFmtId="0" fontId="10" fillId="9" borderId="12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65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33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36" xfId="1" applyNumberFormat="1" applyFont="1" applyFill="1" applyBorder="1" applyAlignment="1" applyProtection="1">
      <alignment horizontal="right" vertical="center" shrinkToFit="1"/>
      <protection hidden="1"/>
    </xf>
    <xf numFmtId="0" fontId="25" fillId="6" borderId="96" xfId="1" applyNumberFormat="1" applyFont="1" applyFill="1" applyBorder="1" applyAlignment="1" applyProtection="1">
      <alignment horizontal="center" vertical="center" shrinkToFit="1"/>
      <protection hidden="1"/>
    </xf>
    <xf numFmtId="3" fontId="25" fillId="6" borderId="143" xfId="1" applyNumberFormat="1" applyFont="1" applyFill="1" applyBorder="1" applyAlignment="1" applyProtection="1">
      <alignment horizontal="center" vertical="center" shrinkToFit="1"/>
      <protection hidden="1"/>
    </xf>
    <xf numFmtId="3" fontId="25" fillId="6" borderId="144" xfId="1" applyNumberFormat="1" applyFont="1" applyFill="1" applyBorder="1" applyAlignment="1" applyProtection="1">
      <alignment horizontal="center" vertical="center" shrinkToFit="1"/>
      <protection hidden="1"/>
    </xf>
    <xf numFmtId="0" fontId="25" fillId="6" borderId="24" xfId="1" applyNumberFormat="1" applyFont="1" applyFill="1" applyBorder="1" applyAlignment="1" applyProtection="1">
      <alignment horizontal="center" vertical="center" shrinkToFit="1"/>
      <protection hidden="1"/>
    </xf>
    <xf numFmtId="3" fontId="25" fillId="6" borderId="145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159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70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24" xfId="1" applyNumberFormat="1" applyFont="1" applyFill="1" applyBorder="1" applyAlignment="1">
      <alignment horizontal="center" vertical="center"/>
    </xf>
    <xf numFmtId="0" fontId="25" fillId="0" borderId="41" xfId="1" applyNumberFormat="1" applyFont="1" applyFill="1" applyBorder="1" applyAlignment="1" applyProtection="1">
      <alignment horizontal="center" vertical="center" shrinkToFit="1"/>
      <protection hidden="1"/>
    </xf>
    <xf numFmtId="0" fontId="32" fillId="8" borderId="22" xfId="1" applyNumberFormat="1" applyFont="1" applyFill="1" applyBorder="1" applyAlignment="1">
      <alignment horizontal="center"/>
    </xf>
    <xf numFmtId="0" fontId="32" fillId="8" borderId="144" xfId="1" applyNumberFormat="1" applyFont="1" applyFill="1" applyBorder="1" applyAlignment="1">
      <alignment horizontal="center"/>
    </xf>
    <xf numFmtId="3" fontId="25" fillId="6" borderId="23" xfId="1" applyNumberFormat="1" applyFont="1" applyFill="1" applyBorder="1" applyAlignment="1" applyProtection="1">
      <alignment horizontal="center" vertical="center" shrinkToFit="1"/>
      <protection hidden="1"/>
    </xf>
    <xf numFmtId="0" fontId="21" fillId="18" borderId="95" xfId="1" applyNumberFormat="1" applyFont="1" applyFill="1" applyBorder="1" applyAlignment="1" applyProtection="1">
      <alignment vertical="center" wrapText="1"/>
      <protection hidden="1"/>
    </xf>
    <xf numFmtId="0" fontId="21" fillId="18" borderId="23" xfId="1" applyNumberFormat="1" applyFont="1" applyFill="1" applyBorder="1" applyAlignment="1" applyProtection="1">
      <alignment vertical="center" wrapText="1"/>
      <protection hidden="1"/>
    </xf>
    <xf numFmtId="0" fontId="21" fillId="18" borderId="102" xfId="1" applyNumberFormat="1" applyFont="1" applyFill="1" applyBorder="1" applyAlignment="1" applyProtection="1">
      <alignment vertical="center" wrapText="1"/>
      <protection hidden="1"/>
    </xf>
    <xf numFmtId="0" fontId="21" fillId="18" borderId="29" xfId="1" applyNumberFormat="1" applyFont="1" applyFill="1" applyBorder="1" applyAlignment="1" applyProtection="1">
      <alignment vertical="center" wrapText="1"/>
      <protection hidden="1"/>
    </xf>
    <xf numFmtId="0" fontId="21" fillId="18" borderId="90" xfId="1" applyNumberFormat="1" applyFont="1" applyFill="1" applyBorder="1" applyAlignment="1" applyProtection="1">
      <alignment vertical="center" wrapText="1"/>
      <protection hidden="1"/>
    </xf>
    <xf numFmtId="0" fontId="3" fillId="0" borderId="94" xfId="1" applyNumberFormat="1" applyFont="1" applyFill="1" applyBorder="1" applyAlignment="1" applyProtection="1">
      <alignment horizontal="center" vertical="center"/>
      <protection hidden="1"/>
    </xf>
    <xf numFmtId="0" fontId="3" fillId="0" borderId="101" xfId="1" applyNumberFormat="1" applyFont="1" applyFill="1" applyBorder="1" applyAlignment="1" applyProtection="1">
      <alignment horizontal="center" vertical="center"/>
      <protection hidden="1"/>
    </xf>
    <xf numFmtId="0" fontId="3" fillId="0" borderId="86" xfId="1" applyNumberFormat="1" applyFont="1" applyFill="1" applyBorder="1" applyAlignment="1" applyProtection="1">
      <alignment horizontal="center" vertical="center"/>
      <protection hidden="1"/>
    </xf>
    <xf numFmtId="0" fontId="3" fillId="18" borderId="23" xfId="1" applyNumberFormat="1" applyFont="1" applyFill="1" applyBorder="1" applyAlignment="1" applyProtection="1">
      <alignment horizontal="center" vertical="center" wrapText="1"/>
      <protection hidden="1"/>
    </xf>
    <xf numFmtId="0" fontId="3" fillId="18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18" borderId="4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/>
      <protection hidden="1"/>
    </xf>
    <xf numFmtId="0" fontId="32" fillId="19" borderId="0" xfId="1" applyNumberFormat="1" applyFont="1" applyFill="1" applyBorder="1"/>
    <xf numFmtId="0" fontId="9" fillId="0" borderId="136" xfId="6" applyFont="1" applyBorder="1" applyAlignment="1" applyProtection="1">
      <alignment horizontal="center" vertical="center"/>
      <protection hidden="1"/>
    </xf>
    <xf numFmtId="0" fontId="3" fillId="0" borderId="137" xfId="6" applyFont="1" applyBorder="1" applyAlignment="1" applyProtection="1">
      <alignment horizontal="center" vertical="center" shrinkToFit="1"/>
      <protection hidden="1"/>
    </xf>
    <xf numFmtId="3" fontId="9" fillId="0" borderId="138" xfId="6" applyNumberFormat="1" applyFont="1" applyBorder="1" applyAlignment="1" applyProtection="1">
      <alignment horizontal="right" vertical="center" shrinkToFit="1"/>
      <protection hidden="1"/>
    </xf>
    <xf numFmtId="0" fontId="3" fillId="0" borderId="139" xfId="6" applyFont="1" applyBorder="1" applyAlignment="1" applyProtection="1">
      <alignment horizontal="center" vertical="center" shrinkToFit="1"/>
      <protection hidden="1"/>
    </xf>
    <xf numFmtId="3" fontId="9" fillId="0" borderId="140" xfId="6" applyNumberFormat="1" applyFont="1" applyBorder="1" applyAlignment="1" applyProtection="1">
      <alignment horizontal="right" vertical="center" shrinkToFit="1"/>
      <protection hidden="1"/>
    </xf>
    <xf numFmtId="0" fontId="9" fillId="8" borderId="137" xfId="6" applyFont="1" applyFill="1" applyBorder="1" applyAlignment="1" applyProtection="1">
      <alignment horizontal="center" vertical="center" shrinkToFit="1"/>
      <protection hidden="1"/>
    </xf>
    <xf numFmtId="3" fontId="9" fillId="8" borderId="167" xfId="6" applyNumberFormat="1" applyFont="1" applyFill="1" applyBorder="1" applyAlignment="1" applyProtection="1">
      <alignment horizontal="right" vertical="center" shrinkToFit="1"/>
      <protection hidden="1"/>
    </xf>
    <xf numFmtId="0" fontId="3" fillId="18" borderId="17" xfId="6" applyFont="1" applyFill="1" applyBorder="1" applyAlignment="1" applyProtection="1">
      <alignment horizontal="center" vertical="center" wrapText="1"/>
      <protection hidden="1"/>
    </xf>
    <xf numFmtId="0" fontId="3" fillId="18" borderId="23" xfId="6" applyFont="1" applyFill="1" applyBorder="1" applyAlignment="1" applyProtection="1">
      <alignment horizontal="center" vertical="center" wrapText="1"/>
      <protection hidden="1"/>
    </xf>
    <xf numFmtId="0" fontId="3" fillId="18" borderId="166" xfId="6" applyFont="1" applyFill="1" applyBorder="1" applyAlignment="1" applyProtection="1">
      <alignment horizontal="center" vertical="center" wrapText="1"/>
      <protection hidden="1"/>
    </xf>
    <xf numFmtId="0" fontId="10" fillId="18" borderId="26" xfId="6" applyFont="1" applyFill="1" applyBorder="1" applyAlignment="1" applyProtection="1">
      <alignment horizontal="center" vertical="center" shrinkToFit="1"/>
      <protection hidden="1"/>
    </xf>
    <xf numFmtId="0" fontId="10" fillId="18" borderId="138" xfId="6" applyFont="1" applyFill="1" applyBorder="1" applyAlignment="1" applyProtection="1">
      <alignment horizontal="center" vertical="center" shrinkToFit="1"/>
      <protection hidden="1"/>
    </xf>
    <xf numFmtId="0" fontId="10" fillId="18" borderId="26" xfId="0" applyFont="1" applyFill="1" applyBorder="1" applyAlignment="1" applyProtection="1">
      <alignment horizontal="center" vertical="center" shrinkToFit="1"/>
      <protection hidden="1"/>
    </xf>
    <xf numFmtId="0" fontId="48" fillId="0" borderId="136" xfId="0" applyFont="1" applyBorder="1" applyAlignment="1" applyProtection="1">
      <alignment horizontal="center" vertical="center"/>
      <protection hidden="1"/>
    </xf>
    <xf numFmtId="0" fontId="48" fillId="0" borderId="136" xfId="0" applyFont="1" applyBorder="1" applyAlignment="1" applyProtection="1">
      <alignment horizontal="left" vertical="center" shrinkToFit="1"/>
      <protection hidden="1"/>
    </xf>
    <xf numFmtId="0" fontId="49" fillId="0" borderId="139" xfId="0" applyNumberFormat="1" applyFont="1" applyBorder="1" applyAlignment="1" applyProtection="1">
      <alignment horizontal="center" vertical="center" shrinkToFit="1"/>
      <protection hidden="1"/>
    </xf>
    <xf numFmtId="3" fontId="48" fillId="0" borderId="140" xfId="0" applyNumberFormat="1" applyFont="1" applyBorder="1" applyAlignment="1" applyProtection="1">
      <alignment horizontal="right" vertical="center" shrinkToFit="1"/>
      <protection hidden="1"/>
    </xf>
    <xf numFmtId="0" fontId="49" fillId="0" borderId="137" xfId="0" applyNumberFormat="1" applyFont="1" applyBorder="1" applyAlignment="1" applyProtection="1">
      <alignment horizontal="center" vertical="center" shrinkToFit="1"/>
      <protection hidden="1"/>
    </xf>
    <xf numFmtId="3" fontId="48" fillId="0" borderId="166" xfId="0" applyNumberFormat="1" applyFont="1" applyFill="1" applyBorder="1" applyAlignment="1" applyProtection="1">
      <alignment horizontal="right" vertical="center" shrinkToFit="1"/>
      <protection hidden="1"/>
    </xf>
    <xf numFmtId="3" fontId="48" fillId="0" borderId="138" xfId="0" applyNumberFormat="1" applyFont="1" applyBorder="1" applyAlignment="1" applyProtection="1">
      <alignment horizontal="right" vertical="center" shrinkToFit="1"/>
      <protection hidden="1"/>
    </xf>
    <xf numFmtId="3" fontId="48" fillId="0" borderId="138" xfId="0" applyNumberFormat="1" applyFont="1" applyFill="1" applyBorder="1" applyAlignment="1" applyProtection="1">
      <alignment horizontal="right" vertical="center" shrinkToFit="1"/>
      <protection hidden="1"/>
    </xf>
    <xf numFmtId="0" fontId="49" fillId="0" borderId="136" xfId="0" applyNumberFormat="1" applyFont="1" applyBorder="1" applyAlignment="1" applyProtection="1">
      <alignment horizontal="center" vertical="center" shrinkToFit="1"/>
      <protection hidden="1"/>
    </xf>
    <xf numFmtId="0" fontId="48" fillId="18" borderId="42" xfId="0" applyFont="1" applyFill="1" applyBorder="1" applyAlignment="1" applyProtection="1">
      <alignment horizontal="center" vertical="center"/>
      <protection hidden="1"/>
    </xf>
    <xf numFmtId="0" fontId="48" fillId="18" borderId="136" xfId="0" applyFont="1" applyFill="1" applyBorder="1" applyAlignment="1" applyProtection="1">
      <alignment horizontal="center" vertical="center"/>
      <protection hidden="1"/>
    </xf>
    <xf numFmtId="0" fontId="49" fillId="9" borderId="41" xfId="0" applyFont="1" applyFill="1" applyBorder="1" applyAlignment="1" applyProtection="1">
      <alignment horizontal="left" vertical="center" shrinkToFit="1"/>
      <protection hidden="1"/>
    </xf>
    <xf numFmtId="3" fontId="9" fillId="0" borderId="26" xfId="0" applyNumberFormat="1" applyFont="1" applyFill="1" applyBorder="1" applyAlignment="1" applyProtection="1">
      <alignment horizontal="right" vertical="center" shrinkToFit="1"/>
      <protection hidden="1"/>
    </xf>
    <xf numFmtId="0" fontId="55" fillId="0" borderId="0" xfId="10"/>
    <xf numFmtId="165" fontId="87" fillId="17" borderId="11" xfId="8" applyNumberFormat="1" applyFont="1" applyFill="1" applyBorder="1" applyAlignment="1">
      <alignment horizontal="center" vertical="center"/>
    </xf>
    <xf numFmtId="165" fontId="87" fillId="17" borderId="12" xfId="8" applyNumberFormat="1" applyFont="1" applyFill="1" applyBorder="1" applyAlignment="1">
      <alignment horizontal="center" vertical="center"/>
    </xf>
    <xf numFmtId="165" fontId="87" fillId="17" borderId="9" xfId="8" applyNumberFormat="1" applyFont="1" applyFill="1" applyBorder="1" applyAlignment="1">
      <alignment horizontal="center" vertical="center"/>
    </xf>
    <xf numFmtId="165" fontId="87" fillId="17" borderId="10" xfId="8" applyNumberFormat="1" applyFont="1" applyFill="1" applyBorder="1" applyAlignment="1">
      <alignment horizontal="center" vertical="center"/>
    </xf>
    <xf numFmtId="0" fontId="32" fillId="17" borderId="11" xfId="8" applyNumberFormat="1" applyFill="1" applyBorder="1" applyAlignment="1">
      <alignment horizontal="center" vertical="center"/>
    </xf>
    <xf numFmtId="0" fontId="32" fillId="17" borderId="39" xfId="8" applyFill="1" applyBorder="1" applyAlignment="1">
      <alignment horizontal="center" vertical="center"/>
    </xf>
    <xf numFmtId="0" fontId="32" fillId="17" borderId="12" xfId="8" applyFont="1" applyFill="1" applyBorder="1" applyAlignment="1">
      <alignment horizontal="center" vertical="center"/>
    </xf>
    <xf numFmtId="0" fontId="32" fillId="0" borderId="70" xfId="8" applyFill="1" applyBorder="1" applyAlignment="1" applyProtection="1">
      <alignment horizontal="center"/>
      <protection hidden="1"/>
    </xf>
    <xf numFmtId="0" fontId="8" fillId="0" borderId="42" xfId="8" applyFont="1" applyFill="1" applyBorder="1" applyAlignment="1" applyProtection="1">
      <alignment shrinkToFit="1"/>
      <protection hidden="1"/>
    </xf>
    <xf numFmtId="0" fontId="32" fillId="0" borderId="41" xfId="8" applyFont="1" applyFill="1" applyBorder="1" applyAlignment="1" applyProtection="1">
      <alignment shrinkToFit="1"/>
      <protection hidden="1"/>
    </xf>
    <xf numFmtId="0" fontId="32" fillId="0" borderId="22" xfId="8" applyFont="1" applyFill="1" applyBorder="1" applyAlignment="1" applyProtection="1">
      <alignment horizontal="center" shrinkToFit="1"/>
      <protection hidden="1"/>
    </xf>
    <xf numFmtId="0" fontId="32" fillId="0" borderId="26" xfId="8" applyFont="1" applyFill="1" applyBorder="1" applyAlignment="1" applyProtection="1">
      <alignment horizontal="center" shrinkToFit="1"/>
      <protection hidden="1"/>
    </xf>
    <xf numFmtId="0" fontId="32" fillId="0" borderId="43" xfId="8" applyFont="1" applyFill="1" applyBorder="1" applyAlignment="1" applyProtection="1">
      <alignment horizontal="center" shrinkToFit="1"/>
      <protection hidden="1"/>
    </xf>
    <xf numFmtId="0" fontId="32" fillId="0" borderId="44" xfId="8" applyFont="1" applyFill="1" applyBorder="1" applyAlignment="1" applyProtection="1">
      <alignment horizontal="center" shrinkToFit="1"/>
      <protection hidden="1"/>
    </xf>
    <xf numFmtId="0" fontId="32" fillId="0" borderId="20" xfId="8" applyFont="1" applyFill="1" applyBorder="1" applyAlignment="1" applyProtection="1">
      <alignment horizontal="center" shrinkToFit="1"/>
      <protection hidden="1"/>
    </xf>
    <xf numFmtId="0" fontId="32" fillId="0" borderId="41" xfId="8" applyFont="1" applyFill="1" applyBorder="1" applyAlignment="1" applyProtection="1">
      <alignment horizontal="center" shrinkToFit="1"/>
      <protection hidden="1"/>
    </xf>
    <xf numFmtId="0" fontId="32" fillId="0" borderId="121" xfId="8" applyFont="1" applyFill="1" applyBorder="1" applyAlignment="1" applyProtection="1">
      <alignment horizontal="center" shrinkToFit="1"/>
      <protection hidden="1"/>
    </xf>
    <xf numFmtId="0" fontId="32" fillId="0" borderId="0" xfId="8" applyFont="1" applyFill="1" applyBorder="1" applyAlignment="1" applyProtection="1">
      <alignment horizontal="center" shrinkToFit="1"/>
      <protection hidden="1"/>
    </xf>
    <xf numFmtId="0" fontId="32" fillId="0" borderId="46" xfId="8" applyFont="1" applyFill="1" applyBorder="1" applyAlignment="1" applyProtection="1">
      <alignment horizontal="center" shrinkToFit="1"/>
      <protection hidden="1"/>
    </xf>
    <xf numFmtId="0" fontId="8" fillId="0" borderId="26" xfId="8" applyFont="1" applyFill="1" applyBorder="1" applyAlignment="1" applyProtection="1">
      <alignment horizontal="center" shrinkToFit="1"/>
      <protection hidden="1"/>
    </xf>
    <xf numFmtId="0" fontId="32" fillId="0" borderId="72" xfId="8" applyFill="1" applyBorder="1" applyAlignment="1" applyProtection="1">
      <alignment horizontal="center"/>
      <protection hidden="1"/>
    </xf>
    <xf numFmtId="0" fontId="8" fillId="0" borderId="29" xfId="8" applyFont="1" applyFill="1" applyBorder="1" applyAlignment="1" applyProtection="1">
      <alignment shrinkToFit="1"/>
      <protection hidden="1"/>
    </xf>
    <xf numFmtId="0" fontId="32" fillId="0" borderId="45" xfId="8" applyFont="1" applyFill="1" applyBorder="1" applyAlignment="1" applyProtection="1">
      <alignment shrinkToFit="1"/>
      <protection hidden="1"/>
    </xf>
    <xf numFmtId="0" fontId="32" fillId="0" borderId="24" xfId="8" applyFont="1" applyFill="1" applyBorder="1" applyAlignment="1" applyProtection="1">
      <alignment horizontal="center" shrinkToFit="1"/>
      <protection hidden="1"/>
    </xf>
    <xf numFmtId="0" fontId="32" fillId="0" borderId="28" xfId="8" applyFont="1" applyFill="1" applyBorder="1" applyAlignment="1" applyProtection="1">
      <alignment horizontal="center" shrinkToFit="1"/>
      <protection hidden="1"/>
    </xf>
    <xf numFmtId="0" fontId="32" fillId="0" borderId="25" xfId="8" applyFont="1" applyFill="1" applyBorder="1" applyAlignment="1" applyProtection="1">
      <alignment horizontal="center" shrinkToFit="1"/>
      <protection hidden="1"/>
    </xf>
    <xf numFmtId="0" fontId="32" fillId="0" borderId="62" xfId="8" applyFont="1" applyFill="1" applyBorder="1" applyAlignment="1" applyProtection="1">
      <alignment horizontal="center" shrinkToFit="1"/>
      <protection hidden="1"/>
    </xf>
    <xf numFmtId="0" fontId="32" fillId="0" borderId="74" xfId="8" applyFont="1" applyFill="1" applyBorder="1" applyAlignment="1" applyProtection="1">
      <alignment horizontal="center" shrinkToFit="1"/>
      <protection hidden="1"/>
    </xf>
    <xf numFmtId="0" fontId="32" fillId="0" borderId="63" xfId="8" applyFont="1" applyFill="1" applyBorder="1" applyAlignment="1" applyProtection="1">
      <alignment horizontal="center" shrinkToFit="1"/>
      <protection hidden="1"/>
    </xf>
    <xf numFmtId="0" fontId="8" fillId="0" borderId="28" xfId="8" applyFont="1" applyFill="1" applyBorder="1" applyAlignment="1" applyProtection="1">
      <alignment horizontal="center" shrinkToFit="1"/>
      <protection hidden="1"/>
    </xf>
    <xf numFmtId="0" fontId="32" fillId="0" borderId="47" xfId="8" applyFill="1" applyBorder="1" applyAlignment="1" applyProtection="1">
      <alignment horizontal="center"/>
      <protection hidden="1"/>
    </xf>
    <xf numFmtId="0" fontId="8" fillId="0" borderId="31" xfId="8" applyFont="1" applyFill="1" applyBorder="1" applyAlignment="1" applyProtection="1">
      <alignment shrinkToFit="1"/>
      <protection hidden="1"/>
    </xf>
    <xf numFmtId="0" fontId="32" fillId="0" borderId="31" xfId="8" applyFont="1" applyFill="1" applyBorder="1" applyAlignment="1" applyProtection="1">
      <alignment shrinkToFit="1"/>
      <protection hidden="1"/>
    </xf>
    <xf numFmtId="0" fontId="32" fillId="0" borderId="34" xfId="8" applyFont="1" applyFill="1" applyBorder="1" applyAlignment="1" applyProtection="1">
      <alignment horizontal="center" shrinkToFit="1"/>
      <protection hidden="1"/>
    </xf>
    <xf numFmtId="0" fontId="32" fillId="0" borderId="49" xfId="8" applyFont="1" applyFill="1" applyBorder="1" applyAlignment="1" applyProtection="1">
      <alignment horizontal="center" shrinkToFit="1"/>
      <protection hidden="1"/>
    </xf>
    <xf numFmtId="0" fontId="32" fillId="0" borderId="48" xfId="8" applyFont="1" applyFill="1" applyBorder="1" applyAlignment="1" applyProtection="1">
      <alignment horizontal="center" shrinkToFit="1"/>
      <protection hidden="1"/>
    </xf>
    <xf numFmtId="0" fontId="32" fillId="0" borderId="64" xfId="8" applyFont="1" applyFill="1" applyBorder="1" applyAlignment="1" applyProtection="1">
      <alignment horizontal="center" shrinkToFit="1"/>
      <protection hidden="1"/>
    </xf>
    <xf numFmtId="0" fontId="32" fillId="0" borderId="69" xfId="8" applyFont="1" applyFill="1" applyBorder="1" applyAlignment="1" applyProtection="1">
      <alignment horizontal="center" shrinkToFit="1"/>
      <protection hidden="1"/>
    </xf>
    <xf numFmtId="0" fontId="32" fillId="0" borderId="50" xfId="8" applyFont="1" applyFill="1" applyBorder="1" applyAlignment="1" applyProtection="1">
      <alignment horizontal="center" shrinkToFit="1"/>
      <protection hidden="1"/>
    </xf>
    <xf numFmtId="0" fontId="8" fillId="0" borderId="49" xfId="8" applyFont="1" applyFill="1" applyBorder="1" applyAlignment="1" applyProtection="1">
      <alignment horizontal="center" shrinkToFit="1"/>
      <protection hidden="1"/>
    </xf>
    <xf numFmtId="0" fontId="64" fillId="0" borderId="70" xfId="8" applyFont="1" applyFill="1" applyBorder="1" applyAlignment="1" applyProtection="1">
      <alignment horizontal="center"/>
      <protection hidden="1"/>
    </xf>
    <xf numFmtId="0" fontId="32" fillId="0" borderId="170" xfId="8" applyFill="1" applyBorder="1" applyAlignment="1" applyProtection="1">
      <alignment horizontal="center"/>
      <protection hidden="1"/>
    </xf>
    <xf numFmtId="0" fontId="32" fillId="0" borderId="168" xfId="8" applyFont="1" applyFill="1" applyBorder="1" applyAlignment="1" applyProtection="1">
      <alignment shrinkToFit="1"/>
      <protection hidden="1"/>
    </xf>
    <xf numFmtId="0" fontId="32" fillId="0" borderId="137" xfId="8" applyFont="1" applyFill="1" applyBorder="1" applyAlignment="1" applyProtection="1">
      <alignment horizontal="center" shrinkToFit="1"/>
      <protection hidden="1"/>
    </xf>
    <xf numFmtId="0" fontId="32" fillId="0" borderId="138" xfId="8" applyFont="1" applyFill="1" applyBorder="1" applyAlignment="1" applyProtection="1">
      <alignment horizontal="center" shrinkToFit="1"/>
      <protection hidden="1"/>
    </xf>
    <xf numFmtId="0" fontId="32" fillId="0" borderId="139" xfId="8" applyFont="1" applyFill="1" applyBorder="1" applyAlignment="1" applyProtection="1">
      <alignment horizontal="center" shrinkToFit="1"/>
      <protection hidden="1"/>
    </xf>
    <xf numFmtId="0" fontId="32" fillId="0" borderId="140" xfId="8" applyFont="1" applyFill="1" applyBorder="1" applyAlignment="1" applyProtection="1">
      <alignment horizontal="center" shrinkToFit="1"/>
      <protection hidden="1"/>
    </xf>
    <xf numFmtId="0" fontId="32" fillId="0" borderId="168" xfId="8" applyFont="1" applyFill="1" applyBorder="1" applyAlignment="1" applyProtection="1">
      <alignment horizontal="center" shrinkToFit="1"/>
      <protection hidden="1"/>
    </xf>
    <xf numFmtId="0" fontId="32" fillId="0" borderId="167" xfId="8" applyFont="1" applyFill="1" applyBorder="1" applyAlignment="1" applyProtection="1">
      <alignment horizontal="center" shrinkToFit="1"/>
      <protection hidden="1"/>
    </xf>
    <xf numFmtId="0" fontId="3" fillId="0" borderId="18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2" xfId="1" applyNumberFormat="1" applyFont="1" applyFill="1" applyBorder="1" applyAlignment="1" applyProtection="1">
      <alignment horizontal="center" vertical="center"/>
      <protection hidden="1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9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left" vertical="center" shrinkToFit="1"/>
      <protection hidden="1"/>
    </xf>
    <xf numFmtId="0" fontId="3" fillId="5" borderId="45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3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3" fontId="9" fillId="0" borderId="2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69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4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2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2" xfId="1" applyNumberFormat="1" applyFont="1" applyFill="1" applyBorder="1" applyAlignment="1" applyProtection="1">
      <alignment horizontal="left" vertical="center" shrinkToFit="1"/>
      <protection hidden="1"/>
    </xf>
    <xf numFmtId="3" fontId="9" fillId="0" borderId="17" xfId="1" applyNumberFormat="1" applyFont="1" applyFill="1" applyBorder="1" applyAlignment="1" applyProtection="1">
      <alignment horizontal="right" vertical="center" shrinkToFit="1"/>
      <protection hidden="1"/>
    </xf>
    <xf numFmtId="0" fontId="55" fillId="0" borderId="0" xfId="2"/>
    <xf numFmtId="0" fontId="9" fillId="8" borderId="43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43" xfId="1" applyNumberFormat="1" applyFont="1" applyFill="1" applyBorder="1" applyAlignment="1" applyProtection="1">
      <alignment horizontal="right" vertical="center" shrinkToFit="1"/>
      <protection hidden="1"/>
    </xf>
    <xf numFmtId="0" fontId="9" fillId="9" borderId="42" xfId="1" applyNumberFormat="1" applyFont="1" applyFill="1" applyBorder="1" applyAlignment="1" applyProtection="1">
      <alignment horizontal="center" vertical="center"/>
      <protection hidden="1"/>
    </xf>
    <xf numFmtId="0" fontId="9" fillId="9" borderId="29" xfId="1" applyNumberFormat="1" applyFont="1" applyFill="1" applyBorder="1" applyAlignment="1" applyProtection="1">
      <alignment horizontal="center" vertical="center"/>
      <protection hidden="1"/>
    </xf>
    <xf numFmtId="0" fontId="5" fillId="12" borderId="21" xfId="1" applyNumberFormat="1" applyFont="1" applyFill="1" applyBorder="1" applyAlignment="1">
      <alignment horizontal="center" vertical="center" wrapText="1"/>
    </xf>
    <xf numFmtId="0" fontId="5" fillId="12" borderId="60" xfId="1" applyNumberFormat="1" applyFont="1" applyFill="1" applyBorder="1" applyAlignment="1">
      <alignment horizontal="center" vertical="center" wrapText="1"/>
    </xf>
    <xf numFmtId="0" fontId="8" fillId="12" borderId="32" xfId="1" applyNumberFormat="1" applyFont="1" applyFill="1" applyBorder="1" applyAlignment="1">
      <alignment horizontal="center" vertical="center"/>
    </xf>
    <xf numFmtId="0" fontId="0" fillId="12" borderId="55" xfId="1" applyNumberFormat="1" applyFont="1" applyFill="1" applyBorder="1" applyAlignment="1">
      <alignment horizontal="center"/>
    </xf>
    <xf numFmtId="3" fontId="0" fillId="12" borderId="54" xfId="1" applyNumberFormat="1" applyFont="1" applyFill="1" applyBorder="1" applyAlignment="1">
      <alignment horizontal="center"/>
    </xf>
    <xf numFmtId="3" fontId="0" fillId="12" borderId="67" xfId="1" applyNumberFormat="1" applyFont="1" applyFill="1" applyBorder="1" applyAlignment="1">
      <alignment horizontal="center"/>
    </xf>
    <xf numFmtId="0" fontId="0" fillId="12" borderId="13" xfId="1" applyNumberFormat="1" applyFont="1" applyFill="1" applyBorder="1" applyAlignment="1">
      <alignment horizontal="center"/>
    </xf>
    <xf numFmtId="3" fontId="0" fillId="12" borderId="14" xfId="1" applyNumberFormat="1" applyFont="1" applyFill="1" applyBorder="1" applyAlignment="1">
      <alignment horizontal="center"/>
    </xf>
    <xf numFmtId="0" fontId="8" fillId="12" borderId="15" xfId="1" applyNumberFormat="1" applyFont="1" applyFill="1" applyBorder="1" applyAlignment="1">
      <alignment horizontal="center"/>
    </xf>
    <xf numFmtId="0" fontId="3" fillId="12" borderId="0" xfId="1" applyNumberFormat="1" applyFont="1" applyFill="1" applyBorder="1" applyAlignment="1">
      <alignment horizontal="center" vertical="center" wrapText="1"/>
    </xf>
    <xf numFmtId="0" fontId="3" fillId="12" borderId="21" xfId="1" applyNumberFormat="1" applyFont="1" applyFill="1" applyBorder="1" applyAlignment="1">
      <alignment horizontal="center" vertical="center"/>
    </xf>
    <xf numFmtId="0" fontId="0" fillId="12" borderId="52" xfId="1" applyNumberFormat="1" applyFont="1" applyFill="1" applyBorder="1" applyAlignment="1">
      <alignment horizontal="center"/>
    </xf>
    <xf numFmtId="3" fontId="0" fillId="12" borderId="58" xfId="1" applyNumberFormat="1" applyFont="1" applyFill="1" applyBorder="1" applyAlignment="1">
      <alignment horizontal="center"/>
    </xf>
    <xf numFmtId="3" fontId="0" fillId="12" borderId="56" xfId="1" applyNumberFormat="1" applyFont="1" applyFill="1" applyBorder="1" applyAlignment="1">
      <alignment horizontal="center"/>
    </xf>
    <xf numFmtId="0" fontId="0" fillId="12" borderId="57" xfId="1" applyNumberFormat="1" applyFont="1" applyFill="1" applyBorder="1" applyAlignment="1">
      <alignment horizontal="center"/>
    </xf>
    <xf numFmtId="3" fontId="0" fillId="12" borderId="59" xfId="1" applyNumberFormat="1" applyFont="1" applyFill="1" applyBorder="1" applyAlignment="1">
      <alignment horizontal="center"/>
    </xf>
    <xf numFmtId="0" fontId="8" fillId="12" borderId="53" xfId="1" applyNumberFormat="1" applyFont="1" applyFill="1" applyBorder="1" applyAlignment="1">
      <alignment horizontal="center"/>
    </xf>
    <xf numFmtId="0" fontId="3" fillId="12" borderId="38" xfId="1" applyNumberFormat="1" applyFont="1" applyFill="1" applyBorder="1" applyAlignment="1">
      <alignment horizontal="center" vertical="center" wrapText="1"/>
    </xf>
    <xf numFmtId="0" fontId="3" fillId="12" borderId="60" xfId="1" applyNumberFormat="1" applyFont="1" applyFill="1" applyBorder="1" applyAlignment="1">
      <alignment horizontal="center" vertical="center"/>
    </xf>
    <xf numFmtId="0" fontId="0" fillId="12" borderId="7" xfId="1" applyNumberFormat="1" applyFont="1" applyFill="1" applyBorder="1" applyAlignment="1">
      <alignment horizontal="center" vertical="center"/>
    </xf>
    <xf numFmtId="3" fontId="0" fillId="12" borderId="38" xfId="1" applyNumberFormat="1" applyFont="1" applyFill="1" applyBorder="1" applyAlignment="1">
      <alignment horizontal="center" vertical="center"/>
    </xf>
    <xf numFmtId="3" fontId="0" fillId="12" borderId="32" xfId="1" applyNumberFormat="1" applyFont="1" applyFill="1" applyBorder="1" applyAlignment="1">
      <alignment horizontal="center" vertical="center"/>
    </xf>
    <xf numFmtId="3" fontId="0" fillId="12" borderId="61" xfId="1" applyNumberFormat="1" applyFont="1" applyFill="1" applyBorder="1" applyAlignment="1">
      <alignment horizontal="center" vertical="center"/>
    </xf>
    <xf numFmtId="3" fontId="9" fillId="0" borderId="41" xfId="1" applyNumberFormat="1" applyFont="1" applyFill="1" applyBorder="1" applyAlignment="1" applyProtection="1">
      <alignment horizontal="right" vertical="center" shrinkToFit="1"/>
      <protection hidden="1"/>
    </xf>
    <xf numFmtId="0" fontId="10" fillId="0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0" borderId="25" xfId="1" applyNumberFormat="1" applyFont="1" applyFill="1" applyBorder="1" applyAlignment="1">
      <alignment horizontal="center"/>
    </xf>
    <xf numFmtId="3" fontId="32" fillId="0" borderId="62" xfId="1" applyNumberFormat="1" applyFont="1" applyFill="1" applyBorder="1"/>
    <xf numFmtId="0" fontId="31" fillId="11" borderId="52" xfId="1" applyNumberFormat="1" applyFont="1" applyFill="1" applyBorder="1" applyAlignment="1">
      <alignment horizontal="center" vertical="center"/>
    </xf>
    <xf numFmtId="0" fontId="31" fillId="11" borderId="53" xfId="1" applyNumberFormat="1" applyFont="1" applyFill="1" applyBorder="1" applyAlignment="1">
      <alignment horizontal="center" vertical="center"/>
    </xf>
    <xf numFmtId="0" fontId="31" fillId="11" borderId="13" xfId="1" applyNumberFormat="1" applyFont="1" applyFill="1" applyBorder="1" applyAlignment="1">
      <alignment horizontal="center" vertical="center"/>
    </xf>
    <xf numFmtId="0" fontId="31" fillId="11" borderId="54" xfId="1" applyNumberFormat="1" applyFont="1" applyFill="1" applyBorder="1" applyAlignment="1">
      <alignment horizontal="center" vertical="center"/>
    </xf>
    <xf numFmtId="0" fontId="31" fillId="11" borderId="55" xfId="1" applyNumberFormat="1" applyFont="1" applyFill="1" applyBorder="1" applyAlignment="1">
      <alignment horizontal="center" vertical="center"/>
    </xf>
    <xf numFmtId="0" fontId="31" fillId="11" borderId="15" xfId="1" applyNumberFormat="1" applyFont="1" applyFill="1" applyBorder="1" applyAlignment="1">
      <alignment horizontal="center" vertical="center"/>
    </xf>
    <xf numFmtId="0" fontId="31" fillId="11" borderId="14" xfId="1" applyNumberFormat="1" applyFont="1" applyFill="1" applyBorder="1" applyAlignment="1">
      <alignment horizontal="center" vertical="center"/>
    </xf>
    <xf numFmtId="0" fontId="60" fillId="11" borderId="83" xfId="1" applyNumberFormat="1" applyFont="1" applyFill="1" applyBorder="1" applyAlignment="1">
      <alignment horizontal="center" vertical="center"/>
    </xf>
    <xf numFmtId="0" fontId="31" fillId="11" borderId="84" xfId="1" applyNumberFormat="1" applyFont="1" applyFill="1" applyBorder="1" applyAlignment="1">
      <alignment horizontal="center" vertical="center" wrapText="1"/>
    </xf>
    <xf numFmtId="0" fontId="60" fillId="11" borderId="56" xfId="1" applyNumberFormat="1" applyFont="1" applyFill="1" applyBorder="1" applyAlignment="1">
      <alignment horizontal="center" vertical="center"/>
    </xf>
    <xf numFmtId="0" fontId="31" fillId="11" borderId="57" xfId="1" applyNumberFormat="1" applyFont="1" applyFill="1" applyBorder="1" applyAlignment="1">
      <alignment horizontal="center" vertical="center"/>
    </xf>
    <xf numFmtId="0" fontId="31" fillId="11" borderId="58" xfId="1" applyNumberFormat="1" applyFont="1" applyFill="1" applyBorder="1" applyAlignment="1">
      <alignment horizontal="center" vertical="center"/>
    </xf>
    <xf numFmtId="0" fontId="31" fillId="11" borderId="59" xfId="1" applyNumberFormat="1" applyFont="1" applyFill="1" applyBorder="1" applyAlignment="1">
      <alignment horizontal="center" vertical="center"/>
    </xf>
    <xf numFmtId="0" fontId="60" fillId="11" borderId="85" xfId="1" applyNumberFormat="1" applyFont="1" applyFill="1" applyBorder="1" applyAlignment="1">
      <alignment horizontal="center" vertical="center"/>
    </xf>
    <xf numFmtId="0" fontId="31" fillId="11" borderId="130" xfId="1" applyNumberFormat="1" applyFont="1" applyFill="1" applyBorder="1" applyAlignment="1">
      <alignment horizontal="center" vertical="center" wrapText="1"/>
    </xf>
    <xf numFmtId="0" fontId="60" fillId="11" borderId="32" xfId="1" applyNumberFormat="1" applyFont="1" applyFill="1" applyBorder="1" applyAlignment="1">
      <alignment horizontal="center" vertical="center"/>
    </xf>
    <xf numFmtId="0" fontId="31" fillId="11" borderId="7" xfId="1" applyNumberFormat="1" applyFont="1" applyFill="1" applyBorder="1" applyAlignment="1">
      <alignment horizontal="center" vertical="center"/>
    </xf>
    <xf numFmtId="0" fontId="31" fillId="11" borderId="32" xfId="1" applyNumberFormat="1" applyFont="1" applyFill="1" applyBorder="1" applyAlignment="1">
      <alignment horizontal="center" vertical="center"/>
    </xf>
    <xf numFmtId="0" fontId="31" fillId="11" borderId="38" xfId="1" applyNumberFormat="1" applyFont="1" applyFill="1" applyBorder="1" applyAlignment="1">
      <alignment horizontal="center" vertical="center"/>
    </xf>
    <xf numFmtId="0" fontId="31" fillId="11" borderId="61" xfId="1" applyNumberFormat="1" applyFont="1" applyFill="1" applyBorder="1" applyAlignment="1">
      <alignment horizontal="center" vertical="center"/>
    </xf>
    <xf numFmtId="0" fontId="60" fillId="11" borderId="131" xfId="1" applyNumberFormat="1" applyFont="1" applyFill="1" applyBorder="1" applyAlignment="1">
      <alignment horizontal="center" vertical="center"/>
    </xf>
    <xf numFmtId="0" fontId="11" fillId="0" borderId="132" xfId="1" applyNumberFormat="1" applyFont="1" applyFill="1" applyBorder="1" applyAlignment="1" applyProtection="1">
      <alignment horizontal="center" vertical="center"/>
      <protection hidden="1"/>
    </xf>
    <xf numFmtId="0" fontId="4" fillId="0" borderId="22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43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4" xfId="1" applyNumberFormat="1" applyFont="1" applyFill="1" applyBorder="1" applyAlignment="1" applyProtection="1">
      <alignment horizontal="right" vertical="center" shrinkToFit="1"/>
      <protection hidden="1"/>
    </xf>
    <xf numFmtId="0" fontId="11" fillId="8" borderId="22" xfId="1" applyNumberFormat="1" applyFont="1" applyFill="1" applyBorder="1" applyAlignment="1" applyProtection="1">
      <alignment horizontal="center" vertical="center" shrinkToFit="1"/>
      <protection hidden="1"/>
    </xf>
    <xf numFmtId="0" fontId="11" fillId="9" borderId="133" xfId="1" applyNumberFormat="1" applyFont="1" applyFill="1" applyBorder="1" applyAlignment="1" applyProtection="1">
      <alignment horizontal="center" vertical="center"/>
      <protection hidden="1"/>
    </xf>
    <xf numFmtId="0" fontId="11" fillId="0" borderId="101" xfId="1" applyNumberFormat="1" applyFont="1" applyFill="1" applyBorder="1" applyAlignment="1" applyProtection="1">
      <alignment horizontal="center" vertical="center"/>
      <protection hidden="1"/>
    </xf>
    <xf numFmtId="0" fontId="4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62" xfId="1" applyNumberFormat="1" applyFont="1" applyFill="1" applyBorder="1" applyAlignment="1" applyProtection="1">
      <alignment horizontal="right" vertical="center" shrinkToFit="1"/>
      <protection hidden="1"/>
    </xf>
    <xf numFmtId="0" fontId="11" fillId="9" borderId="134" xfId="1" applyNumberFormat="1" applyFont="1" applyFill="1" applyBorder="1" applyAlignment="1" applyProtection="1">
      <alignment horizontal="center" vertical="center"/>
      <protection hidden="1"/>
    </xf>
    <xf numFmtId="0" fontId="11" fillId="0" borderId="135" xfId="1" applyNumberFormat="1" applyFont="1" applyFill="1" applyBorder="1" applyAlignment="1" applyProtection="1">
      <alignment horizontal="center" vertical="center"/>
      <protection hidden="1"/>
    </xf>
    <xf numFmtId="0" fontId="4" fillId="0" borderId="137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3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40" xfId="1" applyNumberFormat="1" applyFont="1" applyFill="1" applyBorder="1" applyAlignment="1" applyProtection="1">
      <alignment horizontal="right" vertical="center" shrinkToFit="1"/>
      <protection hidden="1"/>
    </xf>
    <xf numFmtId="0" fontId="11" fillId="9" borderId="141" xfId="1" applyNumberFormat="1" applyFont="1" applyFill="1" applyBorder="1" applyAlignment="1" applyProtection="1">
      <alignment horizontal="center" vertical="center"/>
      <protection hidden="1"/>
    </xf>
    <xf numFmtId="0" fontId="4" fillId="9" borderId="23" xfId="1" applyNumberFormat="1" applyFont="1" applyFill="1" applyBorder="1" applyAlignment="1" applyProtection="1">
      <alignment horizontal="center" vertical="center" wrapText="1"/>
      <protection hidden="1"/>
    </xf>
    <xf numFmtId="0" fontId="4" fillId="9" borderId="166" xfId="1" applyNumberFormat="1" applyFont="1" applyFill="1" applyBorder="1" applyAlignment="1" applyProtection="1">
      <alignment horizontal="center" vertical="center" wrapText="1"/>
      <protection hidden="1"/>
    </xf>
    <xf numFmtId="0" fontId="90" fillId="0" borderId="0" xfId="2" applyFont="1"/>
    <xf numFmtId="0" fontId="88" fillId="0" borderId="0" xfId="2" applyFont="1"/>
    <xf numFmtId="0" fontId="91" fillId="0" borderId="0" xfId="2" applyFont="1"/>
    <xf numFmtId="0" fontId="89" fillId="0" borderId="0" xfId="2" applyFont="1"/>
    <xf numFmtId="0" fontId="92" fillId="0" borderId="0" xfId="2" applyFont="1"/>
    <xf numFmtId="3" fontId="11" fillId="8" borderId="43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4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40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138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28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62" xfId="1" applyNumberFormat="1" applyFont="1" applyFill="1" applyBorder="1" applyAlignment="1" applyProtection="1">
      <alignment horizontal="center" vertical="center" shrinkToFit="1"/>
      <protection hidden="1"/>
    </xf>
    <xf numFmtId="0" fontId="3" fillId="16" borderId="45" xfId="1" applyNumberFormat="1" applyFont="1" applyFill="1" applyBorder="1" applyAlignment="1" applyProtection="1">
      <alignment horizontal="left" vertical="center" shrinkToFit="1"/>
      <protection hidden="1"/>
    </xf>
    <xf numFmtId="165" fontId="64" fillId="17" borderId="55" xfId="8" applyNumberFormat="1" applyFont="1" applyFill="1" applyBorder="1" applyAlignment="1">
      <alignment horizontal="center" vertical="center"/>
    </xf>
    <xf numFmtId="165" fontId="64" fillId="17" borderId="15" xfId="8" applyNumberFormat="1" applyFont="1" applyFill="1" applyBorder="1" applyAlignment="1">
      <alignment horizontal="center" vertical="center"/>
    </xf>
    <xf numFmtId="165" fontId="64" fillId="17" borderId="13" xfId="8" applyNumberFormat="1" applyFont="1" applyFill="1" applyBorder="1" applyAlignment="1">
      <alignment horizontal="center" vertical="center"/>
    </xf>
    <xf numFmtId="165" fontId="64" fillId="17" borderId="54" xfId="8" applyNumberFormat="1" applyFont="1" applyFill="1" applyBorder="1" applyAlignment="1">
      <alignment horizontal="center" vertical="center"/>
    </xf>
    <xf numFmtId="165" fontId="64" fillId="17" borderId="114" xfId="8" applyNumberFormat="1" applyFont="1" applyFill="1" applyBorder="1" applyAlignment="1">
      <alignment horizontal="center" vertical="center"/>
    </xf>
    <xf numFmtId="0" fontId="32" fillId="17" borderId="13" xfId="8" applyNumberFormat="1" applyFill="1" applyBorder="1" applyAlignment="1">
      <alignment horizontal="center" vertical="center"/>
    </xf>
    <xf numFmtId="0" fontId="32" fillId="17" borderId="14" xfId="8" applyFill="1" applyBorder="1" applyAlignment="1">
      <alignment horizontal="center" vertical="center"/>
    </xf>
    <xf numFmtId="0" fontId="32" fillId="17" borderId="15" xfId="8" applyFont="1" applyFill="1" applyBorder="1" applyAlignment="1">
      <alignment horizontal="center" vertical="center"/>
    </xf>
    <xf numFmtId="0" fontId="8" fillId="20" borderId="125" xfId="8" applyNumberFormat="1" applyFont="1" applyFill="1" applyBorder="1" applyAlignment="1">
      <alignment horizontal="center" vertical="center"/>
    </xf>
    <xf numFmtId="0" fontId="8" fillId="20" borderId="125" xfId="8" applyNumberFormat="1" applyFont="1" applyFill="1" applyBorder="1" applyAlignment="1">
      <alignment horizontal="center" vertical="center" shrinkToFit="1"/>
    </xf>
    <xf numFmtId="0" fontId="8" fillId="20" borderId="9" xfId="8" applyNumberFormat="1" applyFont="1" applyFill="1" applyBorder="1" applyAlignment="1">
      <alignment horizontal="center" vertical="center"/>
    </xf>
    <xf numFmtId="0" fontId="8" fillId="20" borderId="12" xfId="8" applyNumberFormat="1" applyFont="1" applyFill="1" applyBorder="1" applyAlignment="1">
      <alignment horizontal="center" vertical="center"/>
    </xf>
    <xf numFmtId="0" fontId="8" fillId="20" borderId="39" xfId="8" applyNumberFormat="1" applyFont="1" applyFill="1" applyBorder="1" applyAlignment="1">
      <alignment horizontal="center" vertical="center"/>
    </xf>
    <xf numFmtId="0" fontId="6" fillId="0" borderId="26" xfId="8" applyFont="1" applyFill="1" applyBorder="1" applyAlignment="1" applyProtection="1">
      <alignment horizontal="center" vertical="center" shrinkToFit="1"/>
      <protection hidden="1"/>
    </xf>
    <xf numFmtId="0" fontId="98" fillId="0" borderId="177" xfId="0" applyFont="1" applyBorder="1" applyAlignment="1">
      <alignment vertical="center"/>
    </xf>
    <xf numFmtId="0" fontId="98" fillId="0" borderId="115" xfId="0" applyFont="1" applyBorder="1" applyAlignment="1">
      <alignment vertical="center"/>
    </xf>
    <xf numFmtId="0" fontId="98" fillId="0" borderId="14" xfId="0" applyFont="1" applyBorder="1" applyAlignment="1">
      <alignment vertical="center"/>
    </xf>
    <xf numFmtId="0" fontId="9" fillId="0" borderId="170" xfId="8" applyFont="1" applyFill="1" applyBorder="1" applyAlignment="1" applyProtection="1">
      <alignment horizontal="center" vertical="center"/>
      <protection locked="0"/>
    </xf>
    <xf numFmtId="0" fontId="9" fillId="0" borderId="47" xfId="8" applyFont="1" applyFill="1" applyBorder="1" applyAlignment="1" applyProtection="1">
      <alignment horizontal="center" vertical="center"/>
      <protection locked="0"/>
    </xf>
    <xf numFmtId="0" fontId="9" fillId="0" borderId="48" xfId="6" applyNumberFormat="1" applyFont="1" applyBorder="1" applyAlignment="1" applyProtection="1">
      <alignment horizontal="center" vertical="center" shrinkToFit="1"/>
      <protection hidden="1"/>
    </xf>
    <xf numFmtId="0" fontId="20" fillId="0" borderId="3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8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69" xfId="9" applyFont="1" applyBorder="1" applyAlignment="1" applyProtection="1">
      <alignment horizontal="left" vertical="center" shrinkToFit="1"/>
      <protection hidden="1"/>
    </xf>
    <xf numFmtId="0" fontId="10" fillId="0" borderId="42" xfId="1" applyNumberFormat="1" applyFont="1" applyFill="1" applyBorder="1" applyAlignment="1" applyProtection="1">
      <alignment horizontal="center" vertical="center" shrinkToFit="1"/>
      <protection hidden="1"/>
    </xf>
    <xf numFmtId="0" fontId="8" fillId="17" borderId="40" xfId="0" applyFont="1" applyFill="1" applyBorder="1" applyAlignment="1">
      <alignment horizontal="center" vertical="center" wrapText="1"/>
    </xf>
    <xf numFmtId="9" fontId="3" fillId="17" borderId="122" xfId="0" applyNumberFormat="1" applyFont="1" applyFill="1" applyBorder="1" applyAlignment="1" applyProtection="1">
      <alignment horizontal="center" vertical="center" wrapText="1"/>
      <protection locked="0"/>
    </xf>
    <xf numFmtId="0" fontId="32" fillId="17" borderId="55" xfId="0" applyFont="1" applyFill="1" applyBorder="1" applyAlignment="1">
      <alignment horizontal="center"/>
    </xf>
    <xf numFmtId="3" fontId="32" fillId="17" borderId="54" xfId="0" applyNumberFormat="1" applyFont="1" applyFill="1" applyBorder="1" applyAlignment="1">
      <alignment horizontal="center"/>
    </xf>
    <xf numFmtId="3" fontId="32" fillId="17" borderId="67" xfId="0" applyNumberFormat="1" applyFont="1" applyFill="1" applyBorder="1" applyAlignment="1">
      <alignment horizontal="center"/>
    </xf>
    <xf numFmtId="0" fontId="32" fillId="17" borderId="13" xfId="0" applyFont="1" applyFill="1" applyBorder="1" applyAlignment="1">
      <alignment horizontal="center"/>
    </xf>
    <xf numFmtId="3" fontId="32" fillId="17" borderId="15" xfId="0" applyNumberFormat="1" applyFont="1" applyFill="1" applyBorder="1" applyAlignment="1">
      <alignment horizontal="center"/>
    </xf>
    <xf numFmtId="3" fontId="32" fillId="17" borderId="123" xfId="0" applyNumberFormat="1" applyFont="1" applyFill="1" applyBorder="1" applyAlignment="1">
      <alignment horizontal="center"/>
    </xf>
    <xf numFmtId="3" fontId="32" fillId="17" borderId="14" xfId="0" applyNumberFormat="1" applyFont="1" applyFill="1" applyBorder="1" applyAlignment="1">
      <alignment horizontal="center"/>
    </xf>
    <xf numFmtId="0" fontId="8" fillId="17" borderId="15" xfId="0" applyFont="1" applyFill="1" applyBorder="1" applyAlignment="1">
      <alignment horizontal="center"/>
    </xf>
    <xf numFmtId="0" fontId="5" fillId="17" borderId="21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 wrapText="1"/>
    </xf>
    <xf numFmtId="0" fontId="3" fillId="17" borderId="21" xfId="0" applyFont="1" applyFill="1" applyBorder="1" applyAlignment="1">
      <alignment horizontal="center" vertical="center"/>
    </xf>
    <xf numFmtId="0" fontId="32" fillId="17" borderId="52" xfId="0" applyFont="1" applyFill="1" applyBorder="1" applyAlignment="1">
      <alignment horizontal="center"/>
    </xf>
    <xf numFmtId="3" fontId="32" fillId="17" borderId="58" xfId="0" applyNumberFormat="1" applyFont="1" applyFill="1" applyBorder="1" applyAlignment="1">
      <alignment horizontal="center"/>
    </xf>
    <xf numFmtId="3" fontId="32" fillId="17" borderId="56" xfId="0" applyNumberFormat="1" applyFont="1" applyFill="1" applyBorder="1" applyAlignment="1">
      <alignment horizontal="center"/>
    </xf>
    <xf numFmtId="0" fontId="32" fillId="17" borderId="57" xfId="0" applyFont="1" applyFill="1" applyBorder="1" applyAlignment="1">
      <alignment horizontal="center"/>
    </xf>
    <xf numFmtId="3" fontId="32" fillId="17" borderId="53" xfId="0" applyNumberFormat="1" applyFont="1" applyFill="1" applyBorder="1" applyAlignment="1">
      <alignment horizontal="center"/>
    </xf>
    <xf numFmtId="3" fontId="32" fillId="17" borderId="21" xfId="0" applyNumberFormat="1" applyFont="1" applyFill="1" applyBorder="1" applyAlignment="1">
      <alignment horizontal="center"/>
    </xf>
    <xf numFmtId="3" fontId="32" fillId="17" borderId="59" xfId="0" applyNumberFormat="1" applyFont="1" applyFill="1" applyBorder="1" applyAlignment="1">
      <alignment horizontal="center"/>
    </xf>
    <xf numFmtId="0" fontId="8" fillId="17" borderId="53" xfId="0" applyFont="1" applyFill="1" applyBorder="1" applyAlignment="1">
      <alignment horizontal="center"/>
    </xf>
    <xf numFmtId="0" fontId="5" fillId="17" borderId="60" xfId="0" applyFont="1" applyFill="1" applyBorder="1" applyAlignment="1">
      <alignment horizontal="center" vertical="center" wrapText="1"/>
    </xf>
    <xf numFmtId="0" fontId="3" fillId="17" borderId="38" xfId="0" applyFont="1" applyFill="1" applyBorder="1" applyAlignment="1">
      <alignment horizontal="center" vertical="center" wrapText="1"/>
    </xf>
    <xf numFmtId="0" fontId="3" fillId="17" borderId="60" xfId="0" applyFont="1" applyFill="1" applyBorder="1" applyAlignment="1">
      <alignment horizontal="center" vertical="center"/>
    </xf>
    <xf numFmtId="0" fontId="32" fillId="17" borderId="7" xfId="0" applyFont="1" applyFill="1" applyBorder="1" applyAlignment="1">
      <alignment horizontal="center" vertical="center"/>
    </xf>
    <xf numFmtId="3" fontId="32" fillId="17" borderId="38" xfId="0" applyNumberFormat="1" applyFont="1" applyFill="1" applyBorder="1" applyAlignment="1">
      <alignment horizontal="center" vertical="center"/>
    </xf>
    <xf numFmtId="3" fontId="32" fillId="17" borderId="32" xfId="0" applyNumberFormat="1" applyFont="1" applyFill="1" applyBorder="1" applyAlignment="1">
      <alignment horizontal="center" vertical="center"/>
    </xf>
    <xf numFmtId="3" fontId="32" fillId="17" borderId="60" xfId="0" applyNumberFormat="1" applyFont="1" applyFill="1" applyBorder="1" applyAlignment="1">
      <alignment horizontal="center" vertical="center"/>
    </xf>
    <xf numFmtId="0" fontId="32" fillId="17" borderId="124" xfId="0" applyFont="1" applyFill="1" applyBorder="1" applyAlignment="1">
      <alignment horizontal="center" vertical="center"/>
    </xf>
    <xf numFmtId="3" fontId="32" fillId="17" borderId="61" xfId="0" applyNumberFormat="1" applyFont="1" applyFill="1" applyBorder="1" applyAlignment="1">
      <alignment horizontal="center" vertical="center"/>
    </xf>
    <xf numFmtId="0" fontId="8" fillId="17" borderId="32" xfId="0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0" xfId="0" applyFont="1" applyBorder="1" applyAlignment="1" applyProtection="1">
      <alignment horizontal="center" vertical="center"/>
      <protection hidden="1"/>
    </xf>
    <xf numFmtId="0" fontId="3" fillId="9" borderId="41" xfId="0" applyFont="1" applyFill="1" applyBorder="1" applyAlignment="1" applyProtection="1">
      <alignment horizontal="left" vertical="center" shrinkToFit="1"/>
      <protection hidden="1"/>
    </xf>
    <xf numFmtId="0" fontId="3" fillId="9" borderId="168" xfId="0" applyFont="1" applyFill="1" applyBorder="1" applyAlignment="1" applyProtection="1">
      <alignment horizontal="left" vertical="center" shrinkToFit="1"/>
      <protection hidden="1"/>
    </xf>
    <xf numFmtId="0" fontId="26" fillId="0" borderId="0" xfId="0" applyFont="1"/>
    <xf numFmtId="0" fontId="105" fillId="0" borderId="0" xfId="0" applyFont="1"/>
    <xf numFmtId="0" fontId="8" fillId="0" borderId="0" xfId="0" applyFont="1"/>
    <xf numFmtId="0" fontId="3" fillId="18" borderId="16" xfId="0" applyFont="1" applyFill="1" applyBorder="1" applyAlignment="1" applyProtection="1">
      <alignment shrinkToFit="1"/>
      <protection hidden="1"/>
    </xf>
    <xf numFmtId="0" fontId="9" fillId="7" borderId="16" xfId="0" applyFont="1" applyFill="1" applyBorder="1" applyAlignment="1" applyProtection="1">
      <alignment shrinkToFit="1"/>
      <protection hidden="1"/>
    </xf>
    <xf numFmtId="3" fontId="9" fillId="0" borderId="20" xfId="0" applyNumberFormat="1" applyFont="1" applyFill="1" applyBorder="1" applyProtection="1">
      <protection locked="0"/>
    </xf>
    <xf numFmtId="0" fontId="3" fillId="18" borderId="29" xfId="0" applyFont="1" applyFill="1" applyBorder="1" applyAlignment="1" applyProtection="1">
      <alignment shrinkToFit="1"/>
      <protection hidden="1"/>
    </xf>
    <xf numFmtId="0" fontId="9" fillId="7" borderId="29" xfId="0" applyFont="1" applyFill="1" applyBorder="1" applyAlignment="1" applyProtection="1">
      <alignment shrinkToFit="1"/>
      <protection hidden="1"/>
    </xf>
    <xf numFmtId="3" fontId="9" fillId="0" borderId="28" xfId="0" applyNumberFormat="1" applyFont="1" applyFill="1" applyBorder="1" applyProtection="1">
      <protection locked="0"/>
    </xf>
    <xf numFmtId="0" fontId="3" fillId="18" borderId="23" xfId="0" applyFont="1" applyFill="1" applyBorder="1" applyAlignment="1" applyProtection="1">
      <alignment shrinkToFit="1"/>
      <protection hidden="1"/>
    </xf>
    <xf numFmtId="0" fontId="3" fillId="18" borderId="21" xfId="0" applyFont="1" applyFill="1" applyBorder="1" applyAlignment="1" applyProtection="1">
      <alignment shrinkToFit="1"/>
      <protection hidden="1"/>
    </xf>
    <xf numFmtId="0" fontId="9" fillId="7" borderId="21" xfId="0" applyFont="1" applyFill="1" applyBorder="1" applyAlignment="1" applyProtection="1">
      <alignment shrinkToFit="1"/>
      <protection hidden="1"/>
    </xf>
    <xf numFmtId="0" fontId="3" fillId="8" borderId="26" xfId="0" applyFont="1" applyFill="1" applyBorder="1" applyAlignment="1" applyProtection="1">
      <alignment horizontal="center" vertical="center" shrinkToFit="1"/>
      <protection hidden="1"/>
    </xf>
    <xf numFmtId="3" fontId="3" fillId="8" borderId="26" xfId="0" applyNumberFormat="1" applyFont="1" applyFill="1" applyBorder="1" applyAlignment="1" applyProtection="1">
      <alignment horizontal="center" vertical="center" shrinkToFit="1"/>
      <protection hidden="1"/>
    </xf>
    <xf numFmtId="0" fontId="9" fillId="9" borderId="42" xfId="0" applyFont="1" applyFill="1" applyBorder="1" applyAlignment="1" applyProtection="1">
      <alignment horizontal="center" vertical="center"/>
      <protection hidden="1"/>
    </xf>
    <xf numFmtId="0" fontId="9" fillId="0" borderId="136" xfId="0" applyFont="1" applyBorder="1" applyAlignment="1" applyProtection="1">
      <alignment horizontal="left" vertical="center" shrinkToFit="1"/>
      <protection hidden="1"/>
    </xf>
    <xf numFmtId="0" fontId="3" fillId="0" borderId="139" xfId="0" applyNumberFormat="1" applyFont="1" applyBorder="1" applyAlignment="1" applyProtection="1">
      <alignment horizontal="center" vertical="center" shrinkToFit="1"/>
      <protection hidden="1"/>
    </xf>
    <xf numFmtId="3" fontId="9" fillId="0" borderId="140" xfId="0" applyNumberFormat="1" applyFont="1" applyBorder="1" applyAlignment="1" applyProtection="1">
      <alignment horizontal="right" vertical="center" shrinkToFit="1"/>
      <protection hidden="1"/>
    </xf>
    <xf numFmtId="0" fontId="3" fillId="0" borderId="137" xfId="0" applyNumberFormat="1" applyFont="1" applyBorder="1" applyAlignment="1" applyProtection="1">
      <alignment horizontal="center" vertical="center" shrinkToFit="1"/>
      <protection hidden="1"/>
    </xf>
    <xf numFmtId="3" fontId="9" fillId="0" borderId="166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138" xfId="0" applyNumberFormat="1" applyFont="1" applyBorder="1" applyAlignment="1" applyProtection="1">
      <alignment horizontal="right" vertical="center" shrinkToFit="1"/>
      <protection hidden="1"/>
    </xf>
    <xf numFmtId="3" fontId="9" fillId="0" borderId="138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136" xfId="0" applyNumberFormat="1" applyFont="1" applyBorder="1" applyAlignment="1" applyProtection="1">
      <alignment horizontal="center" vertical="center" shrinkToFit="1"/>
      <protection hidden="1"/>
    </xf>
    <xf numFmtId="0" fontId="3" fillId="8" borderId="138" xfId="0" applyFont="1" applyFill="1" applyBorder="1" applyAlignment="1" applyProtection="1">
      <alignment horizontal="center" vertical="center" shrinkToFit="1"/>
      <protection hidden="1"/>
    </xf>
    <xf numFmtId="3" fontId="3" fillId="8" borderId="138" xfId="0" applyNumberFormat="1" applyFont="1" applyFill="1" applyBorder="1" applyAlignment="1" applyProtection="1">
      <alignment horizontal="center" vertical="center" shrinkToFit="1"/>
      <protection hidden="1"/>
    </xf>
    <xf numFmtId="0" fontId="9" fillId="9" borderId="136" xfId="0" applyFont="1" applyFill="1" applyBorder="1" applyAlignment="1" applyProtection="1">
      <alignment horizontal="center" vertical="center"/>
      <protection hidden="1"/>
    </xf>
    <xf numFmtId="0" fontId="48" fillId="8" borderId="42" xfId="0" applyFont="1" applyFill="1" applyBorder="1" applyAlignment="1" applyProtection="1">
      <alignment horizontal="center" vertical="center"/>
      <protection hidden="1"/>
    </xf>
    <xf numFmtId="3" fontId="48" fillId="8" borderId="42" xfId="0" applyNumberFormat="1" applyFont="1" applyFill="1" applyBorder="1" applyAlignment="1" applyProtection="1">
      <alignment horizontal="center" vertical="center"/>
      <protection hidden="1"/>
    </xf>
    <xf numFmtId="0" fontId="48" fillId="8" borderId="136" xfId="0" applyFont="1" applyFill="1" applyBorder="1" applyAlignment="1" applyProtection="1">
      <alignment horizontal="center" vertical="center"/>
      <protection hidden="1"/>
    </xf>
    <xf numFmtId="3" fontId="48" fillId="8" borderId="136" xfId="0" applyNumberFormat="1" applyFont="1" applyFill="1" applyBorder="1" applyAlignment="1" applyProtection="1">
      <alignment horizontal="center" vertical="center"/>
      <protection hidden="1"/>
    </xf>
    <xf numFmtId="0" fontId="9" fillId="0" borderId="136" xfId="0" applyFont="1" applyBorder="1" applyAlignment="1" applyProtection="1">
      <alignment horizontal="center" vertical="center"/>
      <protection hidden="1"/>
    </xf>
    <xf numFmtId="0" fontId="3" fillId="18" borderId="136" xfId="0" applyFont="1" applyFill="1" applyBorder="1" applyAlignment="1" applyProtection="1">
      <alignment shrinkToFit="1"/>
      <protection hidden="1"/>
    </xf>
    <xf numFmtId="0" fontId="9" fillId="7" borderId="136" xfId="0" applyFont="1" applyFill="1" applyBorder="1" applyAlignment="1" applyProtection="1">
      <alignment shrinkToFit="1"/>
      <protection hidden="1"/>
    </xf>
    <xf numFmtId="0" fontId="3" fillId="7" borderId="137" xfId="0" applyFont="1" applyFill="1" applyBorder="1" applyAlignment="1" applyProtection="1">
      <alignment horizontal="center" shrinkToFit="1"/>
      <protection hidden="1"/>
    </xf>
    <xf numFmtId="0" fontId="9" fillId="7" borderId="166" xfId="0" applyFont="1" applyFill="1" applyBorder="1" applyAlignment="1" applyProtection="1">
      <alignment horizontal="right" shrinkToFit="1"/>
      <protection hidden="1"/>
    </xf>
    <xf numFmtId="3" fontId="9" fillId="8" borderId="139" xfId="0" applyNumberFormat="1" applyFont="1" applyFill="1" applyBorder="1" applyAlignment="1" applyProtection="1">
      <alignment horizontal="right" vertical="center" shrinkToFit="1"/>
      <protection hidden="1"/>
    </xf>
    <xf numFmtId="0" fontId="10" fillId="18" borderId="138" xfId="0" applyFont="1" applyFill="1" applyBorder="1" applyAlignment="1" applyProtection="1">
      <alignment horizontal="center" vertical="center" shrinkToFit="1"/>
      <protection hidden="1"/>
    </xf>
    <xf numFmtId="0" fontId="3" fillId="9" borderId="170" xfId="0" applyFont="1" applyFill="1" applyBorder="1" applyAlignment="1" applyProtection="1">
      <alignment horizontal="left" vertical="center" shrinkToFit="1"/>
      <protection hidden="1"/>
    </xf>
    <xf numFmtId="9" fontId="0" fillId="0" borderId="0" xfId="0" applyNumberFormat="1"/>
    <xf numFmtId="0" fontId="3" fillId="0" borderId="43" xfId="9" applyFont="1" applyBorder="1" applyAlignment="1" applyProtection="1">
      <alignment horizontal="center" vertical="center" shrinkToFit="1"/>
      <protection hidden="1"/>
    </xf>
    <xf numFmtId="0" fontId="3" fillId="0" borderId="24" xfId="9" applyFont="1" applyBorder="1" applyAlignment="1" applyProtection="1">
      <alignment horizontal="center" vertical="center" shrinkToFit="1"/>
      <protection hidden="1"/>
    </xf>
    <xf numFmtId="0" fontId="3" fillId="0" borderId="159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27" xfId="1" applyNumberFormat="1" applyFont="1" applyFill="1" applyBorder="1" applyAlignment="1" applyProtection="1">
      <alignment horizontal="left" vertical="center" shrinkToFit="1"/>
      <protection hidden="1"/>
    </xf>
    <xf numFmtId="0" fontId="9" fillId="8" borderId="164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0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11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5" xfId="1" applyNumberFormat="1" applyFont="1" applyFill="1" applyBorder="1" applyAlignment="1">
      <alignment horizontal="center" vertical="center"/>
    </xf>
    <xf numFmtId="3" fontId="9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3" fillId="18" borderId="23" xfId="1" applyNumberFormat="1" applyFont="1" applyFill="1" applyBorder="1" applyAlignment="1">
      <alignment horizontal="center" vertical="center"/>
    </xf>
    <xf numFmtId="0" fontId="3" fillId="18" borderId="3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>
      <alignment horizontal="center" vertical="center"/>
    </xf>
    <xf numFmtId="0" fontId="3" fillId="0" borderId="69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5" xfId="1" applyNumberFormat="1" applyFont="1" applyFill="1" applyBorder="1" applyAlignment="1">
      <alignment horizontal="center" vertical="center"/>
    </xf>
    <xf numFmtId="3" fontId="9" fillId="0" borderId="62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 applyProtection="1">
      <alignment horizontal="right" vertical="center" shrinkToFit="1"/>
      <protection hidden="1"/>
    </xf>
    <xf numFmtId="0" fontId="9" fillId="8" borderId="69" xfId="1" applyNumberFormat="1" applyFont="1" applyFill="1" applyBorder="1" applyAlignment="1" applyProtection="1">
      <alignment horizontal="center" vertical="center" shrinkToFit="1"/>
      <protection hidden="1"/>
    </xf>
    <xf numFmtId="3" fontId="9" fillId="8" borderId="69" xfId="1" applyNumberFormat="1" applyFont="1" applyFill="1" applyBorder="1" applyAlignment="1" applyProtection="1">
      <alignment horizontal="right" vertical="center" shrinkToFit="1"/>
      <protection hidden="1"/>
    </xf>
    <xf numFmtId="0" fontId="25" fillId="4" borderId="23" xfId="1" applyNumberFormat="1" applyFont="1" applyFill="1" applyBorder="1" applyAlignment="1">
      <alignment horizontal="center"/>
    </xf>
    <xf numFmtId="0" fontId="32" fillId="0" borderId="25" xfId="1" applyNumberFormat="1" applyFont="1" applyFill="1" applyBorder="1" applyAlignment="1">
      <alignment horizontal="center" vertical="center"/>
    </xf>
    <xf numFmtId="0" fontId="32" fillId="0" borderId="159" xfId="1" applyNumberFormat="1" applyFont="1" applyFill="1" applyBorder="1" applyAlignment="1">
      <alignment horizontal="center" vertical="center"/>
    </xf>
    <xf numFmtId="0" fontId="32" fillId="0" borderId="72" xfId="1" applyNumberFormat="1" applyFont="1" applyFill="1" applyBorder="1" applyAlignment="1">
      <alignment horizontal="center" vertical="center"/>
    </xf>
    <xf numFmtId="0" fontId="32" fillId="0" borderId="45" xfId="1" applyNumberFormat="1" applyFont="1" applyFill="1" applyBorder="1" applyAlignment="1">
      <alignment horizontal="center" vertical="center"/>
    </xf>
    <xf numFmtId="3" fontId="25" fillId="0" borderId="97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142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99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41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44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28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62" xfId="1" applyNumberFormat="1" applyFont="1" applyFill="1" applyBorder="1" applyAlignment="1" applyProtection="1">
      <alignment horizontal="center" vertical="center" shrinkToFit="1"/>
      <protection hidden="1"/>
    </xf>
    <xf numFmtId="3" fontId="32" fillId="0" borderId="28" xfId="1" applyNumberFormat="1" applyFont="1" applyFill="1" applyBorder="1" applyAlignment="1">
      <alignment horizontal="center" vertical="center"/>
    </xf>
    <xf numFmtId="0" fontId="32" fillId="0" borderId="62" xfId="1" applyNumberFormat="1" applyFont="1" applyFill="1" applyBorder="1" applyAlignment="1">
      <alignment horizontal="center" vertical="center"/>
    </xf>
    <xf numFmtId="0" fontId="32" fillId="0" borderId="28" xfId="1" applyNumberFormat="1" applyFont="1" applyFill="1" applyBorder="1" applyAlignment="1">
      <alignment horizontal="center" vertical="center"/>
    </xf>
    <xf numFmtId="3" fontId="32" fillId="0" borderId="62" xfId="1" applyNumberFormat="1" applyFont="1" applyFill="1" applyBorder="1" applyAlignment="1">
      <alignment horizontal="center" vertical="center"/>
    </xf>
    <xf numFmtId="3" fontId="25" fillId="0" borderId="17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23" xfId="1" applyNumberFormat="1" applyFont="1" applyFill="1" applyBorder="1" applyAlignment="1" applyProtection="1">
      <alignment horizontal="center" vertical="center" shrinkToFit="1"/>
      <protection hidden="1"/>
    </xf>
    <xf numFmtId="3" fontId="25" fillId="0" borderId="45" xfId="1" applyNumberFormat="1" applyFont="1" applyFill="1" applyBorder="1" applyAlignment="1" applyProtection="1">
      <alignment horizontal="center" vertical="center" shrinkToFit="1"/>
      <protection hidden="1"/>
    </xf>
    <xf numFmtId="3" fontId="32" fillId="0" borderId="23" xfId="1" applyNumberFormat="1" applyFont="1" applyFill="1" applyBorder="1" applyAlignment="1">
      <alignment horizontal="center" vertical="center"/>
    </xf>
    <xf numFmtId="0" fontId="32" fillId="0" borderId="23" xfId="1" applyNumberFormat="1" applyFont="1" applyFill="1" applyBorder="1" applyAlignment="1">
      <alignment horizontal="center" vertical="center"/>
    </xf>
    <xf numFmtId="0" fontId="32" fillId="8" borderId="145" xfId="1" applyNumberFormat="1" applyFont="1" applyFill="1" applyBorder="1" applyAlignment="1">
      <alignment horizontal="center"/>
    </xf>
    <xf numFmtId="0" fontId="3" fillId="28" borderId="41" xfId="6" applyFont="1" applyFill="1" applyBorder="1" applyAlignment="1" applyProtection="1">
      <alignment horizontal="left" vertical="center" shrinkToFit="1"/>
      <protection hidden="1"/>
    </xf>
    <xf numFmtId="0" fontId="3" fillId="28" borderId="45" xfId="6" applyFont="1" applyFill="1" applyBorder="1" applyAlignment="1" applyProtection="1">
      <alignment horizontal="left" vertical="center" shrinkToFit="1"/>
      <protection hidden="1"/>
    </xf>
    <xf numFmtId="0" fontId="3" fillId="28" borderId="191" xfId="6" applyFont="1" applyFill="1" applyBorder="1" applyAlignment="1" applyProtection="1">
      <alignment horizontal="left" vertical="center" shrinkToFit="1"/>
      <protection hidden="1"/>
    </xf>
    <xf numFmtId="0" fontId="9" fillId="0" borderId="23" xfId="6" applyFont="1" applyBorder="1" applyAlignment="1" applyProtection="1">
      <alignment horizontal="left" vertical="center" shrinkToFit="1"/>
      <protection hidden="1"/>
    </xf>
    <xf numFmtId="0" fontId="9" fillId="0" borderId="191" xfId="6" applyFont="1" applyBorder="1" applyAlignment="1" applyProtection="1">
      <alignment horizontal="left" vertical="center" shrinkToFit="1"/>
      <protection hidden="1"/>
    </xf>
    <xf numFmtId="3" fontId="32" fillId="0" borderId="28" xfId="1" applyNumberFormat="1" applyFont="1" applyFill="1" applyBorder="1"/>
    <xf numFmtId="3" fontId="9" fillId="0" borderId="56" xfId="1" applyNumberFormat="1" applyFont="1" applyFill="1" applyBorder="1" applyAlignment="1" applyProtection="1">
      <alignment horizontal="right" vertical="center" shrinkToFit="1"/>
      <protection hidden="1"/>
    </xf>
    <xf numFmtId="3" fontId="0" fillId="12" borderId="0" xfId="1" applyNumberFormat="1" applyFont="1" applyFill="1" applyBorder="1" applyAlignment="1">
      <alignment horizontal="center"/>
    </xf>
    <xf numFmtId="0" fontId="0" fillId="12" borderId="124" xfId="1" applyNumberFormat="1" applyFont="1" applyFill="1" applyBorder="1" applyAlignment="1">
      <alignment horizontal="center" vertical="center"/>
    </xf>
    <xf numFmtId="0" fontId="3" fillId="9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9" borderId="29" xfId="1" applyNumberFormat="1" applyFont="1" applyFill="1" applyBorder="1" applyAlignment="1" applyProtection="1">
      <alignment horizontal="center" vertical="center" shrinkToFit="1"/>
      <protection hidden="1"/>
    </xf>
    <xf numFmtId="0" fontId="106" fillId="9" borderId="29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3" xfId="0" applyFont="1" applyBorder="1" applyAlignment="1" applyProtection="1">
      <alignment horizontal="center" vertical="center" shrinkToFit="1"/>
      <protection hidden="1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0" fontId="3" fillId="0" borderId="42" xfId="0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center" vertical="center" shrinkToFit="1"/>
      <protection hidden="1"/>
    </xf>
    <xf numFmtId="0" fontId="93" fillId="0" borderId="41" xfId="8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8" applyFont="1" applyBorder="1" applyAlignment="1" applyProtection="1">
      <alignment horizontal="center" vertical="center" shrinkToFit="1"/>
      <protection locked="0"/>
    </xf>
    <xf numFmtId="0" fontId="9" fillId="0" borderId="43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locked="0"/>
    </xf>
    <xf numFmtId="0" fontId="9" fillId="0" borderId="22" xfId="8" applyFont="1" applyBorder="1" applyAlignment="1" applyProtection="1">
      <alignment horizontal="center" vertical="center" shrinkToFit="1"/>
      <protection locked="0"/>
    </xf>
    <xf numFmtId="0" fontId="9" fillId="0" borderId="45" xfId="8" applyFont="1" applyBorder="1" applyAlignment="1" applyProtection="1">
      <alignment vertical="center" shrinkToFi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8" xfId="8" applyFont="1" applyBorder="1" applyAlignment="1" applyProtection="1">
      <alignment horizontal="center" vertical="center" shrinkToFit="1"/>
      <protection locked="0"/>
    </xf>
    <xf numFmtId="0" fontId="9" fillId="0" borderId="25" xfId="8" applyFont="1" applyBorder="1" applyAlignment="1" applyProtection="1">
      <alignment horizontal="center" vertical="center" shrinkToFit="1"/>
      <protection locked="0"/>
    </xf>
    <xf numFmtId="0" fontId="9" fillId="0" borderId="62" xfId="8" applyFont="1" applyBorder="1" applyAlignment="1" applyProtection="1">
      <alignment horizontal="center" vertical="center" shrinkToFit="1"/>
      <protection locked="0"/>
    </xf>
    <xf numFmtId="0" fontId="9" fillId="0" borderId="24" xfId="8" applyFont="1" applyBorder="1" applyAlignment="1" applyProtection="1">
      <alignment horizontal="center" vertical="center" shrinkToFit="1"/>
      <protection locked="0"/>
    </xf>
    <xf numFmtId="0" fontId="9" fillId="0" borderId="41" xfId="8" applyFont="1" applyBorder="1" applyAlignment="1" applyProtection="1">
      <alignment vertical="center" shrinkToFit="1"/>
      <protection locked="0"/>
    </xf>
    <xf numFmtId="0" fontId="6" fillId="28" borderId="26" xfId="8" applyFont="1" applyFill="1" applyBorder="1" applyAlignment="1" applyProtection="1">
      <alignment horizontal="center" vertical="center" shrinkToFit="1"/>
      <protection hidden="1"/>
    </xf>
    <xf numFmtId="0" fontId="6" fillId="28" borderId="28" xfId="8" applyFont="1" applyFill="1" applyBorder="1" applyAlignment="1" applyProtection="1">
      <alignment horizontal="center" vertical="center" shrinkToFit="1"/>
      <protection hidden="1"/>
    </xf>
    <xf numFmtId="0" fontId="6" fillId="28" borderId="138" xfId="8" applyFont="1" applyFill="1" applyBorder="1" applyAlignment="1" applyProtection="1">
      <alignment horizontal="center" vertical="center" shrinkToFit="1"/>
      <protection hidden="1"/>
    </xf>
    <xf numFmtId="0" fontId="3" fillId="28" borderId="42" xfId="8" applyFont="1" applyFill="1" applyBorder="1" applyAlignment="1" applyProtection="1">
      <alignment vertical="center" shrinkToFit="1"/>
      <protection locked="0"/>
    </xf>
    <xf numFmtId="0" fontId="3" fillId="28" borderId="29" xfId="8" applyFont="1" applyFill="1" applyBorder="1" applyAlignment="1" applyProtection="1">
      <alignment vertical="center" shrinkToFit="1"/>
      <protection locked="0"/>
    </xf>
    <xf numFmtId="0" fontId="9" fillId="8" borderId="43" xfId="8" applyFont="1" applyFill="1" applyBorder="1" applyAlignment="1" applyProtection="1">
      <alignment horizontal="center" vertical="center" shrinkToFit="1"/>
      <protection hidden="1"/>
    </xf>
    <xf numFmtId="0" fontId="9" fillId="8" borderId="46" xfId="8" applyFont="1" applyFill="1" applyBorder="1" applyAlignment="1" applyProtection="1">
      <alignment horizontal="center" vertical="center" shrinkToFit="1"/>
      <protection hidden="1"/>
    </xf>
    <xf numFmtId="0" fontId="25" fillId="5" borderId="25" xfId="1" applyNumberFormat="1" applyFont="1" applyFill="1" applyBorder="1" applyAlignment="1" applyProtection="1">
      <alignment horizontal="center" vertical="center" shrinkToFit="1"/>
      <protection hidden="1"/>
    </xf>
    <xf numFmtId="3" fontId="25" fillId="5" borderId="62" xfId="1" applyNumberFormat="1" applyFont="1" applyFill="1" applyBorder="1" applyAlignment="1" applyProtection="1">
      <alignment horizontal="center" vertical="center" shrinkToFit="1"/>
      <protection hidden="1"/>
    </xf>
    <xf numFmtId="0" fontId="32" fillId="8" borderId="23" xfId="1" applyNumberFormat="1" applyFont="1" applyFill="1" applyBorder="1" applyAlignment="1">
      <alignment horizontal="center"/>
    </xf>
    <xf numFmtId="0" fontId="20" fillId="29" borderId="132" xfId="1" applyNumberFormat="1" applyFont="1" applyFill="1" applyBorder="1" applyAlignment="1" applyProtection="1">
      <alignment horizontal="left" vertical="center" shrinkToFit="1"/>
      <protection hidden="1"/>
    </xf>
    <xf numFmtId="0" fontId="20" fillId="29" borderId="132" xfId="1" applyNumberFormat="1" applyFont="1" applyFill="1" applyBorder="1"/>
    <xf numFmtId="0" fontId="20" fillId="29" borderId="101" xfId="1" applyNumberFormat="1" applyFont="1" applyFill="1" applyBorder="1" applyAlignment="1" applyProtection="1">
      <alignment horizontal="left" vertical="center" shrinkToFit="1"/>
      <protection hidden="1"/>
    </xf>
    <xf numFmtId="0" fontId="20" fillId="29" borderId="101" xfId="1" applyNumberFormat="1" applyFont="1" applyFill="1" applyBorder="1"/>
    <xf numFmtId="0" fontId="20" fillId="29" borderId="84" xfId="1" applyNumberFormat="1" applyFont="1" applyFill="1" applyBorder="1" applyAlignment="1" applyProtection="1">
      <alignment horizontal="left" vertical="center" shrinkToFit="1"/>
      <protection hidden="1"/>
    </xf>
    <xf numFmtId="0" fontId="20" fillId="29" borderId="84" xfId="1" applyNumberFormat="1" applyFont="1" applyFill="1" applyBorder="1"/>
    <xf numFmtId="0" fontId="9" fillId="9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9" borderId="41" xfId="1" applyNumberFormat="1" applyFont="1" applyFill="1" applyBorder="1" applyAlignment="1" applyProtection="1">
      <alignment horizontal="left" vertical="center" shrinkToFit="1"/>
      <protection hidden="1"/>
    </xf>
    <xf numFmtId="0" fontId="43" fillId="0" borderId="24" xfId="1" applyNumberFormat="1" applyFont="1" applyFill="1" applyBorder="1" applyAlignment="1">
      <alignment horizontal="center" vertical="center"/>
    </xf>
    <xf numFmtId="0" fontId="9" fillId="8" borderId="22" xfId="1" applyNumberFormat="1" applyFont="1" applyFill="1" applyBorder="1" applyAlignment="1">
      <alignment horizontal="center" vertical="center"/>
    </xf>
    <xf numFmtId="0" fontId="32" fillId="0" borderId="22" xfId="1" applyNumberFormat="1" applyFont="1" applyFill="1" applyBorder="1" applyAlignment="1">
      <alignment horizontal="center" vertical="center"/>
    </xf>
    <xf numFmtId="0" fontId="32" fillId="0" borderId="26" xfId="1" applyNumberFormat="1" applyFont="1" applyFill="1" applyBorder="1" applyAlignment="1">
      <alignment horizontal="center" vertical="center"/>
    </xf>
    <xf numFmtId="0" fontId="32" fillId="0" borderId="43" xfId="1" applyNumberFormat="1" applyFont="1" applyFill="1" applyBorder="1" applyAlignment="1">
      <alignment horizontal="center" vertical="center"/>
    </xf>
    <xf numFmtId="0" fontId="32" fillId="0" borderId="44" xfId="1" applyNumberFormat="1" applyFont="1" applyFill="1" applyBorder="1" applyAlignment="1">
      <alignment horizontal="center" vertical="center"/>
    </xf>
    <xf numFmtId="3" fontId="32" fillId="0" borderId="44" xfId="1" applyNumberFormat="1" applyFont="1" applyFill="1" applyBorder="1" applyAlignment="1">
      <alignment horizontal="center" vertical="center"/>
    </xf>
    <xf numFmtId="0" fontId="108" fillId="0" borderId="29" xfId="0" applyFont="1" applyBorder="1" applyAlignment="1" applyProtection="1">
      <alignment horizontal="left" vertical="center" shrinkToFit="1"/>
      <protection hidden="1"/>
    </xf>
    <xf numFmtId="0" fontId="107" fillId="0" borderId="25" xfId="0" applyFont="1" applyBorder="1" applyAlignment="1" applyProtection="1">
      <alignment horizontal="center" vertical="center" shrinkToFit="1"/>
      <protection hidden="1"/>
    </xf>
    <xf numFmtId="3" fontId="108" fillId="0" borderId="62" xfId="0" applyNumberFormat="1" applyFont="1" applyBorder="1" applyAlignment="1" applyProtection="1">
      <alignment horizontal="right" vertical="center" shrinkToFit="1"/>
      <protection hidden="1"/>
    </xf>
    <xf numFmtId="0" fontId="107" fillId="0" borderId="24" xfId="0" applyFont="1" applyBorder="1" applyAlignment="1" applyProtection="1">
      <alignment horizontal="center" vertical="center" shrinkToFit="1"/>
      <protection hidden="1"/>
    </xf>
    <xf numFmtId="3" fontId="108" fillId="0" borderId="28" xfId="0" applyNumberFormat="1" applyFont="1" applyBorder="1" applyAlignment="1" applyProtection="1">
      <alignment horizontal="right" vertical="center" shrinkToFit="1"/>
      <protection hidden="1"/>
    </xf>
    <xf numFmtId="0" fontId="107" fillId="0" borderId="42" xfId="0" applyFont="1" applyBorder="1" applyAlignment="1" applyProtection="1">
      <alignment horizontal="center" vertical="center" shrinkToFit="1"/>
      <protection hidden="1"/>
    </xf>
    <xf numFmtId="0" fontId="3" fillId="28" borderId="45" xfId="6" applyFont="1" applyFill="1" applyBorder="1" applyAlignment="1">
      <alignment vertical="center"/>
    </xf>
    <xf numFmtId="0" fontId="3" fillId="28" borderId="0" xfId="6" applyFont="1" applyFill="1" applyBorder="1" applyAlignment="1" applyProtection="1">
      <alignment horizontal="left" vertical="center" shrinkToFit="1"/>
      <protection hidden="1"/>
    </xf>
    <xf numFmtId="0" fontId="3" fillId="16" borderId="69" xfId="1" applyNumberFormat="1" applyFont="1" applyFill="1" applyBorder="1" applyAlignment="1" applyProtection="1">
      <alignment horizontal="left" vertical="center" shrinkToFit="1"/>
      <protection hidden="1"/>
    </xf>
    <xf numFmtId="0" fontId="96" fillId="17" borderId="174" xfId="0" applyFont="1" applyFill="1" applyBorder="1" applyAlignment="1">
      <alignment horizontal="center" vertical="center" wrapText="1"/>
    </xf>
    <xf numFmtId="0" fontId="96" fillId="17" borderId="58" xfId="0" applyFont="1" applyFill="1" applyBorder="1" applyAlignment="1">
      <alignment horizontal="center" vertical="center"/>
    </xf>
    <xf numFmtId="0" fontId="97" fillId="17" borderId="58" xfId="0" applyFont="1" applyFill="1" applyBorder="1" applyAlignment="1">
      <alignment horizontal="center" vertical="center" wrapText="1"/>
    </xf>
    <xf numFmtId="0" fontId="97" fillId="17" borderId="85" xfId="0" applyFont="1" applyFill="1" applyBorder="1" applyAlignment="1">
      <alignment horizontal="center" vertical="center" wrapText="1"/>
    </xf>
    <xf numFmtId="0" fontId="98" fillId="0" borderId="176" xfId="0" applyFont="1" applyBorder="1" applyAlignment="1">
      <alignment horizontal="center" vertical="center"/>
    </xf>
    <xf numFmtId="0" fontId="98" fillId="23" borderId="177" xfId="0" applyFont="1" applyFill="1" applyBorder="1" applyAlignment="1">
      <alignment horizontal="center" vertical="center"/>
    </xf>
    <xf numFmtId="0" fontId="99" fillId="24" borderId="177" xfId="0" applyFont="1" applyFill="1" applyBorder="1" applyAlignment="1">
      <alignment horizontal="center" vertical="center" wrapText="1"/>
    </xf>
    <xf numFmtId="0" fontId="100" fillId="25" borderId="178" xfId="0" applyFont="1" applyFill="1" applyBorder="1" applyAlignment="1">
      <alignment horizontal="center" vertical="center"/>
    </xf>
    <xf numFmtId="0" fontId="98" fillId="0" borderId="179" xfId="0" applyFont="1" applyBorder="1" applyAlignment="1">
      <alignment horizontal="center" vertical="center"/>
    </xf>
    <xf numFmtId="0" fontId="98" fillId="23" borderId="115" xfId="0" applyFont="1" applyFill="1" applyBorder="1" applyAlignment="1">
      <alignment horizontal="center" vertical="center"/>
    </xf>
    <xf numFmtId="0" fontId="98" fillId="23" borderId="180" xfId="0" applyFont="1" applyFill="1" applyBorder="1" applyAlignment="1">
      <alignment horizontal="center" vertical="center"/>
    </xf>
    <xf numFmtId="0" fontId="99" fillId="24" borderId="115" xfId="0" applyFont="1" applyFill="1" applyBorder="1" applyAlignment="1">
      <alignment horizontal="center" vertical="center" wrapText="1"/>
    </xf>
    <xf numFmtId="0" fontId="100" fillId="25" borderId="181" xfId="0" applyFont="1" applyFill="1" applyBorder="1" applyAlignment="1">
      <alignment horizontal="center" vertical="center"/>
    </xf>
    <xf numFmtId="0" fontId="98" fillId="0" borderId="182" xfId="0" applyFont="1" applyBorder="1" applyAlignment="1">
      <alignment horizontal="center" vertical="center"/>
    </xf>
    <xf numFmtId="0" fontId="98" fillId="23" borderId="14" xfId="0" applyFont="1" applyFill="1" applyBorder="1" applyAlignment="1">
      <alignment horizontal="center" vertical="center"/>
    </xf>
    <xf numFmtId="0" fontId="99" fillId="24" borderId="14" xfId="0" applyFont="1" applyFill="1" applyBorder="1" applyAlignment="1">
      <alignment horizontal="center" vertical="center" wrapText="1"/>
    </xf>
    <xf numFmtId="0" fontId="100" fillId="25" borderId="83" xfId="0" applyFont="1" applyFill="1" applyBorder="1" applyAlignment="1">
      <alignment horizontal="center" vertical="center"/>
    </xf>
    <xf numFmtId="44" fontId="102" fillId="17" borderId="183" xfId="0" applyNumberFormat="1" applyFont="1" applyFill="1" applyBorder="1" applyAlignment="1">
      <alignment horizontal="center" vertical="center" wrapText="1"/>
    </xf>
    <xf numFmtId="0" fontId="98" fillId="0" borderId="179" xfId="0" applyFont="1" applyBorder="1" applyAlignment="1">
      <alignment horizontal="center"/>
    </xf>
    <xf numFmtId="0" fontId="98" fillId="26" borderId="115" xfId="0" applyFont="1" applyFill="1" applyBorder="1" applyAlignment="1">
      <alignment horizontal="center" vertical="center"/>
    </xf>
    <xf numFmtId="0" fontId="98" fillId="26" borderId="153" xfId="0" applyFont="1" applyFill="1" applyBorder="1" applyAlignment="1">
      <alignment horizontal="center" vertical="center"/>
    </xf>
    <xf numFmtId="0" fontId="99" fillId="24" borderId="115" xfId="0" applyFont="1" applyFill="1" applyBorder="1" applyAlignment="1">
      <alignment horizontal="center" vertical="center"/>
    </xf>
    <xf numFmtId="0" fontId="103" fillId="27" borderId="181" xfId="0" applyFont="1" applyFill="1" applyBorder="1" applyAlignment="1">
      <alignment horizontal="center" vertical="center"/>
    </xf>
    <xf numFmtId="0" fontId="98" fillId="0" borderId="182" xfId="0" applyFont="1" applyBorder="1" applyAlignment="1">
      <alignment horizontal="center"/>
    </xf>
    <xf numFmtId="0" fontId="103" fillId="27" borderId="83" xfId="0" applyFont="1" applyFill="1" applyBorder="1" applyAlignment="1">
      <alignment horizontal="center" vertical="center"/>
    </xf>
    <xf numFmtId="0" fontId="98" fillId="0" borderId="186" xfId="0" applyFont="1" applyBorder="1" applyAlignment="1">
      <alignment horizontal="center"/>
    </xf>
    <xf numFmtId="0" fontId="98" fillId="26" borderId="187" xfId="0" applyFont="1" applyFill="1" applyBorder="1" applyAlignment="1">
      <alignment horizontal="center" vertical="center"/>
    </xf>
    <xf numFmtId="0" fontId="98" fillId="26" borderId="188" xfId="0" applyFont="1" applyFill="1" applyBorder="1" applyAlignment="1">
      <alignment horizontal="center" vertical="center"/>
    </xf>
    <xf numFmtId="0" fontId="104" fillId="24" borderId="187" xfId="0" applyFont="1" applyFill="1" applyBorder="1" applyAlignment="1">
      <alignment horizontal="center" vertical="center"/>
    </xf>
    <xf numFmtId="0" fontId="103" fillId="27" borderId="189" xfId="0" applyFont="1" applyFill="1" applyBorder="1" applyAlignment="1">
      <alignment horizontal="center" vertical="center"/>
    </xf>
    <xf numFmtId="3" fontId="9" fillId="0" borderId="26" xfId="0" applyNumberFormat="1" applyFont="1" applyFill="1" applyBorder="1" applyProtection="1">
      <protection locked="0"/>
    </xf>
    <xf numFmtId="0" fontId="10" fillId="9" borderId="26" xfId="9" applyFont="1" applyFill="1" applyBorder="1" applyAlignment="1" applyProtection="1">
      <alignment horizontal="center" vertical="center" shrinkToFit="1"/>
      <protection hidden="1"/>
    </xf>
    <xf numFmtId="0" fontId="10" fillId="9" borderId="28" xfId="9" applyFont="1" applyFill="1" applyBorder="1" applyAlignment="1" applyProtection="1">
      <alignment horizontal="center" vertical="center" shrinkToFit="1"/>
      <protection hidden="1"/>
    </xf>
    <xf numFmtId="0" fontId="3" fillId="9" borderId="41" xfId="9" applyFont="1" applyFill="1" applyBorder="1" applyAlignment="1" applyProtection="1">
      <alignment horizontal="left" vertical="center" shrinkToFit="1"/>
      <protection hidden="1"/>
    </xf>
    <xf numFmtId="0" fontId="3" fillId="9" borderId="29" xfId="9" applyFont="1" applyFill="1" applyBorder="1" applyAlignment="1" applyProtection="1">
      <alignment horizontal="left" vertical="center" shrinkToFit="1"/>
      <protection hidden="1"/>
    </xf>
    <xf numFmtId="0" fontId="9" fillId="8" borderId="43" xfId="9" applyFont="1" applyFill="1" applyBorder="1" applyAlignment="1" applyProtection="1">
      <alignment horizontal="center" vertical="center" shrinkToFit="1"/>
      <protection hidden="1"/>
    </xf>
    <xf numFmtId="3" fontId="9" fillId="8" borderId="46" xfId="9" applyNumberFormat="1" applyFont="1" applyFill="1" applyBorder="1" applyAlignment="1" applyProtection="1">
      <alignment horizontal="right" vertical="center" shrinkToFit="1"/>
      <protection hidden="1"/>
    </xf>
    <xf numFmtId="0" fontId="9" fillId="8" borderId="25" xfId="9" applyFont="1" applyFill="1" applyBorder="1" applyAlignment="1" applyProtection="1">
      <alignment horizontal="center" vertical="center" shrinkToFit="1"/>
      <protection hidden="1"/>
    </xf>
    <xf numFmtId="3" fontId="9" fillId="8" borderId="63" xfId="9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1" applyNumberFormat="1" applyFont="1" applyFill="1" applyBorder="1" applyAlignment="1">
      <alignment horizontal="center"/>
    </xf>
    <xf numFmtId="0" fontId="32" fillId="8" borderId="24" xfId="1" applyNumberFormat="1" applyFont="1" applyFill="1" applyBorder="1" applyAlignment="1">
      <alignment horizontal="center"/>
    </xf>
    <xf numFmtId="3" fontId="32" fillId="0" borderId="23" xfId="1" applyNumberFormat="1" applyFont="1" applyFill="1" applyBorder="1"/>
    <xf numFmtId="3" fontId="32" fillId="0" borderId="35" xfId="1" applyNumberFormat="1" applyFont="1" applyFill="1" applyBorder="1"/>
    <xf numFmtId="0" fontId="9" fillId="9" borderId="31" xfId="1" applyNumberFormat="1" applyFont="1" applyFill="1" applyBorder="1" applyAlignment="1" applyProtection="1">
      <alignment horizontal="center" vertical="center"/>
      <protection hidden="1"/>
    </xf>
    <xf numFmtId="0" fontId="20" fillId="29" borderId="130" xfId="1" applyNumberFormat="1" applyFont="1" applyFill="1" applyBorder="1"/>
    <xf numFmtId="0" fontId="20" fillId="29" borderId="94" xfId="1" applyNumberFormat="1" applyFont="1" applyFill="1" applyBorder="1" applyAlignment="1" applyProtection="1">
      <alignment horizontal="left" vertical="center" shrinkToFit="1"/>
      <protection hidden="1"/>
    </xf>
    <xf numFmtId="0" fontId="32" fillId="0" borderId="159" xfId="1" applyNumberFormat="1" applyFont="1" applyFill="1" applyBorder="1" applyAlignment="1">
      <alignment horizontal="center"/>
    </xf>
    <xf numFmtId="0" fontId="25" fillId="0" borderId="69" xfId="1" applyNumberFormat="1" applyFont="1" applyFill="1" applyBorder="1" applyAlignment="1" applyProtection="1">
      <alignment horizontal="center" vertical="center" shrinkToFit="1"/>
      <protection hidden="1"/>
    </xf>
    <xf numFmtId="0" fontId="32" fillId="0" borderId="72" xfId="1" applyNumberFormat="1" applyFont="1" applyFill="1" applyBorder="1" applyAlignment="1">
      <alignment horizontal="center"/>
    </xf>
    <xf numFmtId="0" fontId="25" fillId="0" borderId="47" xfId="1" applyNumberFormat="1" applyFont="1" applyFill="1" applyBorder="1" applyAlignment="1" applyProtection="1">
      <alignment horizontal="center" vertical="center" shrinkToFit="1"/>
      <protection hidden="1"/>
    </xf>
    <xf numFmtId="3" fontId="32" fillId="0" borderId="41" xfId="1" applyNumberFormat="1" applyFont="1" applyFill="1" applyBorder="1" applyAlignment="1">
      <alignment horizontal="center" vertical="center"/>
    </xf>
    <xf numFmtId="0" fontId="32" fillId="0" borderId="45" xfId="1" applyNumberFormat="1" applyFont="1" applyFill="1" applyBorder="1" applyAlignment="1">
      <alignment horizontal="center"/>
    </xf>
    <xf numFmtId="0" fontId="32" fillId="0" borderId="22" xfId="1" applyNumberFormat="1" applyFont="1" applyFill="1" applyBorder="1" applyAlignment="1">
      <alignment horizontal="center"/>
    </xf>
    <xf numFmtId="0" fontId="25" fillId="6" borderId="34" xfId="1" applyNumberFormat="1" applyFont="1" applyFill="1" applyBorder="1" applyAlignment="1" applyProtection="1">
      <alignment horizontal="center" vertical="center" shrinkToFit="1"/>
      <protection hidden="1"/>
    </xf>
    <xf numFmtId="3" fontId="25" fillId="6" borderId="35" xfId="1" applyNumberFormat="1" applyFont="1" applyFill="1" applyBorder="1" applyAlignment="1" applyProtection="1">
      <alignment horizontal="center" vertical="center" shrinkToFit="1"/>
      <protection hidden="1"/>
    </xf>
    <xf numFmtId="0" fontId="33" fillId="9" borderId="42" xfId="1" applyNumberFormat="1" applyFont="1" applyFill="1" applyBorder="1" applyAlignment="1" applyProtection="1">
      <alignment horizontal="center" vertical="center"/>
      <protection hidden="1"/>
    </xf>
    <xf numFmtId="0" fontId="33" fillId="9" borderId="29" xfId="1" applyNumberFormat="1" applyFont="1" applyFill="1" applyBorder="1" applyAlignment="1" applyProtection="1">
      <alignment horizontal="center" vertical="center"/>
      <protection hidden="1"/>
    </xf>
    <xf numFmtId="0" fontId="34" fillId="9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9" borderId="41" xfId="1" applyNumberFormat="1" applyFont="1" applyFill="1" applyBorder="1" applyAlignment="1">
      <alignment horizontal="left"/>
    </xf>
    <xf numFmtId="0" fontId="3" fillId="9" borderId="41" xfId="1" applyNumberFormat="1" applyFont="1" applyFill="1" applyBorder="1" applyAlignment="1" applyProtection="1">
      <alignment horizontal="left" vertical="center" shrinkToFit="1"/>
      <protection hidden="1"/>
    </xf>
    <xf numFmtId="0" fontId="34" fillId="9" borderId="41" xfId="1" applyNumberFormat="1" applyFont="1" applyFill="1" applyBorder="1" applyAlignment="1" applyProtection="1">
      <alignment horizontal="left" vertical="center" shrinkToFit="1"/>
      <protection hidden="1"/>
    </xf>
    <xf numFmtId="0" fontId="3" fillId="9" borderId="0" xfId="1" applyNumberFormat="1" applyFont="1" applyFill="1" applyBorder="1" applyAlignment="1" applyProtection="1">
      <alignment horizontal="left" vertical="center" shrinkToFit="1"/>
      <protection hidden="1"/>
    </xf>
    <xf numFmtId="0" fontId="3" fillId="9" borderId="21" xfId="1" applyNumberFormat="1" applyFont="1" applyFill="1" applyBorder="1" applyAlignment="1" applyProtection="1">
      <alignment horizontal="left" vertical="center" shrinkToFit="1"/>
      <protection hidden="1"/>
    </xf>
    <xf numFmtId="0" fontId="3" fillId="9" borderId="21" xfId="1" applyNumberFormat="1" applyFont="1" applyFill="1" applyBorder="1" applyAlignment="1">
      <alignment horizontal="left"/>
    </xf>
    <xf numFmtId="0" fontId="3" fillId="9" borderId="29" xfId="1" applyNumberFormat="1" applyFont="1" applyFill="1" applyBorder="1" applyAlignment="1" applyProtection="1">
      <alignment horizontal="left" vertical="center" shrinkToFit="1"/>
      <protection hidden="1"/>
    </xf>
    <xf numFmtId="0" fontId="6" fillId="0" borderId="0" xfId="1" applyNumberFormat="1" applyFont="1" applyFill="1" applyBorder="1"/>
    <xf numFmtId="0" fontId="109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center"/>
    </xf>
    <xf numFmtId="0" fontId="60" fillId="0" borderId="0" xfId="1" applyNumberFormat="1" applyFont="1" applyFill="1" applyBorder="1"/>
    <xf numFmtId="0" fontId="3" fillId="0" borderId="0" xfId="1" applyNumberFormat="1" applyFont="1" applyFill="1" applyBorder="1"/>
    <xf numFmtId="0" fontId="0" fillId="21" borderId="171" xfId="0" applyFill="1" applyBorder="1"/>
    <xf numFmtId="0" fontId="0" fillId="21" borderId="172" xfId="0" applyFill="1" applyBorder="1"/>
    <xf numFmtId="0" fontId="0" fillId="21" borderId="172" xfId="0" applyFill="1" applyBorder="1" applyAlignment="1">
      <alignment wrapText="1"/>
    </xf>
    <xf numFmtId="0" fontId="0" fillId="21" borderId="173" xfId="0" applyFill="1" applyBorder="1"/>
    <xf numFmtId="0" fontId="94" fillId="21" borderId="0" xfId="0" applyFont="1" applyFill="1" applyAlignment="1">
      <alignment horizontal="right" vertical="center"/>
    </xf>
    <xf numFmtId="0" fontId="94" fillId="21" borderId="0" xfId="0" applyFont="1" applyFill="1" applyAlignment="1">
      <alignment vertical="center"/>
    </xf>
    <xf numFmtId="0" fontId="94" fillId="21" borderId="175" xfId="0" applyFont="1" applyFill="1" applyBorder="1" applyAlignment="1">
      <alignment vertical="center"/>
    </xf>
    <xf numFmtId="0" fontId="94" fillId="0" borderId="0" xfId="0" applyFont="1" applyAlignment="1">
      <alignment vertical="center"/>
    </xf>
    <xf numFmtId="0" fontId="98" fillId="0" borderId="0" xfId="0" applyFont="1" applyAlignment="1">
      <alignment horizontal="center"/>
    </xf>
    <xf numFmtId="0" fontId="3" fillId="9" borderId="45" xfId="0" applyFont="1" applyFill="1" applyBorder="1" applyAlignment="1" applyProtection="1">
      <alignment horizontal="left" vertical="center" shrinkToFit="1"/>
      <protection hidden="1"/>
    </xf>
    <xf numFmtId="0" fontId="107" fillId="9" borderId="45" xfId="0" applyFont="1" applyFill="1" applyBorder="1" applyAlignment="1" applyProtection="1">
      <alignment horizontal="left" vertical="center" shrinkToFit="1"/>
      <protection hidden="1"/>
    </xf>
    <xf numFmtId="0" fontId="10" fillId="9" borderId="26" xfId="0" applyFont="1" applyFill="1" applyBorder="1" applyAlignment="1" applyProtection="1">
      <alignment horizontal="center" vertical="center" shrinkToFit="1"/>
      <protection hidden="1"/>
    </xf>
    <xf numFmtId="0" fontId="9" fillId="8" borderId="43" xfId="0" applyFont="1" applyFill="1" applyBorder="1" applyAlignment="1" applyProtection="1">
      <alignment horizontal="center" vertical="center" shrinkToFit="1"/>
      <protection hidden="1"/>
    </xf>
    <xf numFmtId="0" fontId="108" fillId="8" borderId="43" xfId="0" applyFont="1" applyFill="1" applyBorder="1" applyAlignment="1" applyProtection="1">
      <alignment horizontal="center" vertical="center" shrinkToFit="1"/>
      <protection hidden="1"/>
    </xf>
    <xf numFmtId="3" fontId="108" fillId="8" borderId="43" xfId="0" applyNumberFormat="1" applyFont="1" applyFill="1" applyBorder="1" applyAlignment="1" applyProtection="1">
      <alignment horizontal="right" vertical="center" shrinkToFit="1"/>
      <protection hidden="1"/>
    </xf>
    <xf numFmtId="0" fontId="8" fillId="9" borderId="26" xfId="8" applyFont="1" applyFill="1" applyBorder="1" applyAlignment="1" applyProtection="1">
      <alignment horizontal="center" shrinkToFit="1"/>
      <protection hidden="1"/>
    </xf>
    <xf numFmtId="0" fontId="8" fillId="9" borderId="28" xfId="8" applyFont="1" applyFill="1" applyBorder="1" applyAlignment="1" applyProtection="1">
      <alignment horizontal="center" shrinkToFit="1"/>
      <protection hidden="1"/>
    </xf>
    <xf numFmtId="0" fontId="8" fillId="9" borderId="138" xfId="8" applyFont="1" applyFill="1" applyBorder="1" applyAlignment="1" applyProtection="1">
      <alignment horizontal="center" shrinkToFit="1"/>
      <protection hidden="1"/>
    </xf>
    <xf numFmtId="0" fontId="8" fillId="9" borderId="42" xfId="8" applyFont="1" applyFill="1" applyBorder="1" applyAlignment="1" applyProtection="1">
      <alignment shrinkToFit="1"/>
      <protection hidden="1"/>
    </xf>
    <xf numFmtId="0" fontId="8" fillId="9" borderId="29" xfId="8" applyFont="1" applyFill="1" applyBorder="1" applyAlignment="1" applyProtection="1">
      <alignment shrinkToFit="1"/>
      <protection hidden="1"/>
    </xf>
    <xf numFmtId="0" fontId="8" fillId="9" borderId="136" xfId="8" applyFont="1" applyFill="1" applyBorder="1" applyAlignment="1" applyProtection="1">
      <alignment shrinkToFit="1"/>
      <protection hidden="1"/>
    </xf>
    <xf numFmtId="0" fontId="3" fillId="9" borderId="17" xfId="9" applyFont="1" applyFill="1" applyBorder="1" applyAlignment="1" applyProtection="1">
      <alignment horizontal="center" vertical="center" wrapText="1"/>
      <protection hidden="1"/>
    </xf>
    <xf numFmtId="0" fontId="3" fillId="9" borderId="32" xfId="9" applyFont="1" applyFill="1" applyBorder="1" applyAlignment="1" applyProtection="1">
      <alignment horizontal="center" vertical="center" wrapText="1"/>
      <protection hidden="1"/>
    </xf>
    <xf numFmtId="0" fontId="6" fillId="9" borderId="20" xfId="9" applyFont="1" applyFill="1" applyBorder="1" applyAlignment="1" applyProtection="1">
      <alignment horizontal="center" vertical="center" shrinkToFit="1"/>
      <protection hidden="1"/>
    </xf>
    <xf numFmtId="0" fontId="6" fillId="9" borderId="26" xfId="9" applyFont="1" applyFill="1" applyBorder="1" applyAlignment="1" applyProtection="1">
      <alignment horizontal="center" vertical="center" shrinkToFit="1"/>
      <protection hidden="1"/>
    </xf>
    <xf numFmtId="0" fontId="6" fillId="9" borderId="37" xfId="9" applyFont="1" applyFill="1" applyBorder="1" applyAlignment="1" applyProtection="1">
      <alignment horizontal="center" vertical="center" shrinkToFit="1"/>
      <protection hidden="1"/>
    </xf>
    <xf numFmtId="0" fontId="9" fillId="8" borderId="18" xfId="9" applyFont="1" applyFill="1" applyBorder="1" applyAlignment="1" applyProtection="1">
      <alignment horizontal="center" vertical="center" shrinkToFit="1"/>
      <protection hidden="1"/>
    </xf>
    <xf numFmtId="3" fontId="9" fillId="8" borderId="161" xfId="9" applyNumberFormat="1" applyFont="1" applyFill="1" applyBorder="1" applyAlignment="1" applyProtection="1">
      <alignment horizontal="center" vertical="center" shrinkToFit="1"/>
      <protection hidden="1"/>
    </xf>
    <xf numFmtId="0" fontId="9" fillId="8" borderId="22" xfId="9" applyFont="1" applyFill="1" applyBorder="1" applyAlignment="1" applyProtection="1">
      <alignment horizontal="center" vertical="center" shrinkToFit="1"/>
      <protection hidden="1"/>
    </xf>
    <xf numFmtId="3" fontId="9" fillId="8" borderId="63" xfId="9" applyNumberFormat="1" applyFont="1" applyFill="1" applyBorder="1" applyAlignment="1" applyProtection="1">
      <alignment horizontal="center" vertical="center" shrinkToFit="1"/>
      <protection hidden="1"/>
    </xf>
    <xf numFmtId="0" fontId="9" fillId="8" borderId="33" xfId="9" applyFont="1" applyFill="1" applyBorder="1" applyAlignment="1" applyProtection="1">
      <alignment horizontal="center" vertical="center" shrinkToFit="1"/>
      <protection hidden="1"/>
    </xf>
    <xf numFmtId="3" fontId="9" fillId="8" borderId="162" xfId="9" applyNumberFormat="1" applyFont="1" applyFill="1" applyBorder="1" applyAlignment="1" applyProtection="1">
      <alignment horizontal="center" vertical="center" shrinkToFit="1"/>
      <protection hidden="1"/>
    </xf>
    <xf numFmtId="0" fontId="57" fillId="30" borderId="17" xfId="1" applyNumberFormat="1" applyFont="1" applyFill="1" applyBorder="1" applyAlignment="1" applyProtection="1">
      <alignment horizontal="center" vertical="center" wrapText="1"/>
      <protection hidden="1"/>
    </xf>
    <xf numFmtId="0" fontId="57" fillId="30" borderId="23" xfId="1" applyNumberFormat="1" applyFont="1" applyFill="1" applyBorder="1" applyAlignment="1" applyProtection="1">
      <alignment horizontal="center" vertical="center" wrapText="1"/>
      <protection hidden="1"/>
    </xf>
    <xf numFmtId="0" fontId="57" fillId="30" borderId="35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23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35" xfId="1" applyNumberFormat="1" applyFont="1" applyFill="1" applyBorder="1" applyAlignment="1" applyProtection="1">
      <alignment horizontal="center" vertical="center" wrapText="1"/>
      <protection hidden="1"/>
    </xf>
    <xf numFmtId="0" fontId="66" fillId="30" borderId="23" xfId="1" applyNumberFormat="1" applyFont="1" applyFill="1" applyBorder="1" applyAlignment="1" applyProtection="1">
      <alignment horizontal="center" vertical="center" wrapText="1"/>
      <protection hidden="1"/>
    </xf>
    <xf numFmtId="0" fontId="66" fillId="30" borderId="136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102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59" xfId="1" applyNumberFormat="1" applyFont="1" applyFill="1" applyBorder="1" applyAlignment="1" applyProtection="1">
      <alignment horizontal="center" vertical="center" wrapText="1"/>
      <protection hidden="1"/>
    </xf>
    <xf numFmtId="0" fontId="3" fillId="30" borderId="60" xfId="1" applyNumberFormat="1" applyFont="1" applyFill="1" applyBorder="1" applyAlignment="1" applyProtection="1">
      <alignment horizontal="center" vertical="center" wrapText="1"/>
      <protection hidden="1"/>
    </xf>
    <xf numFmtId="165" fontId="111" fillId="17" borderId="11" xfId="8" applyNumberFormat="1" applyFont="1" applyFill="1" applyBorder="1" applyAlignment="1">
      <alignment horizontal="center" vertical="center"/>
    </xf>
    <xf numFmtId="165" fontId="111" fillId="17" borderId="12" xfId="8" applyNumberFormat="1" applyFont="1" applyFill="1" applyBorder="1" applyAlignment="1">
      <alignment horizontal="center" vertical="center"/>
    </xf>
    <xf numFmtId="165" fontId="111" fillId="17" borderId="9" xfId="8" applyNumberFormat="1" applyFont="1" applyFill="1" applyBorder="1" applyAlignment="1">
      <alignment horizontal="center" vertical="center"/>
    </xf>
    <xf numFmtId="165" fontId="111" fillId="17" borderId="10" xfId="8" applyNumberFormat="1" applyFont="1" applyFill="1" applyBorder="1" applyAlignment="1">
      <alignment horizontal="center" vertical="center"/>
    </xf>
    <xf numFmtId="0" fontId="111" fillId="17" borderId="11" xfId="8" applyFont="1" applyFill="1" applyBorder="1" applyAlignment="1">
      <alignment horizontal="center" vertical="center"/>
    </xf>
    <xf numFmtId="0" fontId="111" fillId="17" borderId="39" xfId="8" applyFont="1" applyFill="1" applyBorder="1" applyAlignment="1">
      <alignment horizontal="center" vertical="center"/>
    </xf>
    <xf numFmtId="0" fontId="32" fillId="17" borderId="12" xfId="8" applyFill="1" applyBorder="1" applyAlignment="1">
      <alignment horizontal="center" vertical="center"/>
    </xf>
    <xf numFmtId="0" fontId="32" fillId="0" borderId="41" xfId="8" applyBorder="1" applyAlignment="1" applyProtection="1">
      <alignment shrinkToFit="1"/>
      <protection hidden="1"/>
    </xf>
    <xf numFmtId="0" fontId="32" fillId="0" borderId="22" xfId="8" applyBorder="1" applyAlignment="1" applyProtection="1">
      <alignment horizontal="center" shrinkToFit="1"/>
      <protection hidden="1"/>
    </xf>
    <xf numFmtId="0" fontId="32" fillId="0" borderId="26" xfId="8" applyBorder="1" applyAlignment="1" applyProtection="1">
      <alignment horizontal="center" shrinkToFit="1"/>
      <protection hidden="1"/>
    </xf>
    <xf numFmtId="0" fontId="32" fillId="0" borderId="43" xfId="8" applyBorder="1" applyAlignment="1" applyProtection="1">
      <alignment horizontal="center" shrinkToFit="1"/>
      <protection hidden="1"/>
    </xf>
    <xf numFmtId="0" fontId="32" fillId="0" borderId="44" xfId="8" applyBorder="1" applyAlignment="1" applyProtection="1">
      <alignment horizontal="center" shrinkToFit="1"/>
      <protection hidden="1"/>
    </xf>
    <xf numFmtId="0" fontId="32" fillId="0" borderId="20" xfId="8" applyBorder="1" applyAlignment="1" applyProtection="1">
      <alignment horizontal="center" shrinkToFit="1"/>
      <protection hidden="1"/>
    </xf>
    <xf numFmtId="0" fontId="32" fillId="0" borderId="41" xfId="8" applyBorder="1" applyAlignment="1" applyProtection="1">
      <alignment horizontal="center" shrinkToFit="1"/>
      <protection hidden="1"/>
    </xf>
    <xf numFmtId="0" fontId="32" fillId="0" borderId="121" xfId="8" applyBorder="1" applyAlignment="1" applyProtection="1">
      <alignment horizontal="center" shrinkToFit="1"/>
      <protection hidden="1"/>
    </xf>
    <xf numFmtId="0" fontId="32" fillId="0" borderId="0" xfId="8" applyAlignment="1" applyProtection="1">
      <alignment horizontal="center" shrinkToFit="1"/>
      <protection hidden="1"/>
    </xf>
    <xf numFmtId="0" fontId="111" fillId="0" borderId="72" xfId="8" applyFont="1" applyBorder="1" applyAlignment="1" applyProtection="1">
      <alignment horizontal="center"/>
      <protection hidden="1"/>
    </xf>
    <xf numFmtId="0" fontId="8" fillId="0" borderId="29" xfId="8" applyFont="1" applyBorder="1" applyAlignment="1" applyProtection="1">
      <alignment shrinkToFit="1"/>
      <protection hidden="1"/>
    </xf>
    <xf numFmtId="0" fontId="32" fillId="0" borderId="45" xfId="8" applyBorder="1" applyAlignment="1" applyProtection="1">
      <alignment shrinkToFit="1"/>
      <protection hidden="1"/>
    </xf>
    <xf numFmtId="0" fontId="32" fillId="0" borderId="24" xfId="8" applyBorder="1" applyAlignment="1" applyProtection="1">
      <alignment horizontal="center" shrinkToFit="1"/>
      <protection hidden="1"/>
    </xf>
    <xf numFmtId="0" fontId="32" fillId="0" borderId="28" xfId="8" applyBorder="1" applyAlignment="1" applyProtection="1">
      <alignment horizontal="center" shrinkToFit="1"/>
      <protection hidden="1"/>
    </xf>
    <xf numFmtId="0" fontId="32" fillId="0" borderId="25" xfId="8" applyBorder="1" applyAlignment="1" applyProtection="1">
      <alignment horizontal="center" shrinkToFit="1"/>
      <protection hidden="1"/>
    </xf>
    <xf numFmtId="0" fontId="32" fillId="0" borderId="62" xfId="8" applyBorder="1" applyAlignment="1" applyProtection="1">
      <alignment horizontal="center" shrinkToFit="1"/>
      <protection hidden="1"/>
    </xf>
    <xf numFmtId="0" fontId="32" fillId="0" borderId="74" xfId="8" applyBorder="1" applyAlignment="1" applyProtection="1">
      <alignment horizontal="center" shrinkToFit="1"/>
      <protection hidden="1"/>
    </xf>
    <xf numFmtId="0" fontId="32" fillId="0" borderId="63" xfId="8" applyBorder="1" applyAlignment="1" applyProtection="1">
      <alignment horizontal="center" shrinkToFit="1"/>
      <protection hidden="1"/>
    </xf>
    <xf numFmtId="0" fontId="8" fillId="0" borderId="28" xfId="8" applyFont="1" applyBorder="1" applyAlignment="1" applyProtection="1">
      <alignment horizontal="center" shrinkToFit="1"/>
      <protection hidden="1"/>
    </xf>
    <xf numFmtId="0" fontId="32" fillId="0" borderId="72" xfId="8" applyBorder="1" applyAlignment="1" applyProtection="1">
      <alignment horizontal="center"/>
      <protection hidden="1"/>
    </xf>
    <xf numFmtId="0" fontId="32" fillId="0" borderId="47" xfId="8" applyBorder="1" applyAlignment="1" applyProtection="1">
      <alignment horizontal="center"/>
      <protection hidden="1"/>
    </xf>
    <xf numFmtId="0" fontId="8" fillId="0" borderId="31" xfId="8" applyFont="1" applyBorder="1" applyAlignment="1" applyProtection="1">
      <alignment shrinkToFit="1"/>
      <protection hidden="1"/>
    </xf>
    <xf numFmtId="0" fontId="32" fillId="0" borderId="69" xfId="8" applyBorder="1" applyAlignment="1" applyProtection="1">
      <alignment shrinkToFit="1"/>
      <protection hidden="1"/>
    </xf>
    <xf numFmtId="0" fontId="32" fillId="0" borderId="34" xfId="8" applyBorder="1" applyAlignment="1" applyProtection="1">
      <alignment horizontal="center" shrinkToFit="1"/>
      <protection hidden="1"/>
    </xf>
    <xf numFmtId="0" fontId="32" fillId="0" borderId="49" xfId="8" applyBorder="1" applyAlignment="1" applyProtection="1">
      <alignment horizontal="center" shrinkToFit="1"/>
      <protection hidden="1"/>
    </xf>
    <xf numFmtId="0" fontId="32" fillId="0" borderId="48" xfId="8" applyBorder="1" applyAlignment="1" applyProtection="1">
      <alignment horizontal="center" shrinkToFit="1"/>
      <protection hidden="1"/>
    </xf>
    <xf numFmtId="0" fontId="32" fillId="0" borderId="64" xfId="8" applyBorder="1" applyAlignment="1" applyProtection="1">
      <alignment horizontal="center" shrinkToFit="1"/>
      <protection hidden="1"/>
    </xf>
    <xf numFmtId="0" fontId="32" fillId="0" borderId="47" xfId="8" applyBorder="1" applyAlignment="1" applyProtection="1">
      <alignment horizontal="center" shrinkToFit="1"/>
      <protection hidden="1"/>
    </xf>
    <xf numFmtId="0" fontId="32" fillId="0" borderId="50" xfId="8" applyBorder="1" applyAlignment="1" applyProtection="1">
      <alignment horizontal="center" shrinkToFit="1"/>
      <protection hidden="1"/>
    </xf>
    <xf numFmtId="0" fontId="8" fillId="0" borderId="49" xfId="8" applyFont="1" applyBorder="1" applyAlignment="1" applyProtection="1">
      <alignment horizontal="center" shrinkToFit="1"/>
      <protection hidden="1"/>
    </xf>
    <xf numFmtId="0" fontId="32" fillId="8" borderId="22" xfId="8" applyFill="1" applyBorder="1" applyAlignment="1" applyProtection="1">
      <alignment horizontal="center" shrinkToFit="1"/>
      <protection hidden="1"/>
    </xf>
    <xf numFmtId="0" fontId="32" fillId="8" borderId="46" xfId="8" applyFill="1" applyBorder="1" applyAlignment="1" applyProtection="1">
      <alignment horizontal="center" shrinkToFit="1"/>
      <protection hidden="1"/>
    </xf>
    <xf numFmtId="0" fontId="32" fillId="8" borderId="24" xfId="8" applyFill="1" applyBorder="1" applyAlignment="1" applyProtection="1">
      <alignment horizontal="center" shrinkToFit="1"/>
      <protection hidden="1"/>
    </xf>
    <xf numFmtId="0" fontId="32" fillId="8" borderId="63" xfId="8" applyFill="1" applyBorder="1" applyAlignment="1" applyProtection="1">
      <alignment horizontal="center" shrinkToFit="1"/>
      <protection hidden="1"/>
    </xf>
    <xf numFmtId="0" fontId="8" fillId="0" borderId="70" xfId="8" applyFont="1" applyBorder="1" applyAlignment="1" applyProtection="1">
      <alignment horizontal="center"/>
      <protection hidden="1"/>
    </xf>
    <xf numFmtId="0" fontId="8" fillId="0" borderId="72" xfId="8" applyFont="1" applyBorder="1" applyAlignment="1" applyProtection="1">
      <alignment horizontal="center"/>
      <protection hidden="1"/>
    </xf>
    <xf numFmtId="0" fontId="113" fillId="32" borderId="195" xfId="0" applyFont="1" applyFill="1" applyBorder="1" applyAlignment="1">
      <alignment horizontal="center" vertical="center" wrapText="1"/>
    </xf>
    <xf numFmtId="0" fontId="113" fillId="32" borderId="196" xfId="0" applyFont="1" applyFill="1" applyBorder="1" applyAlignment="1">
      <alignment horizontal="center" vertical="center"/>
    </xf>
    <xf numFmtId="0" fontId="113" fillId="32" borderId="193" xfId="0" applyFont="1" applyFill="1" applyBorder="1" applyAlignment="1">
      <alignment horizontal="center" vertical="center" wrapText="1"/>
    </xf>
    <xf numFmtId="0" fontId="113" fillId="32" borderId="197" xfId="0" applyFont="1" applyFill="1" applyBorder="1" applyAlignment="1">
      <alignment horizontal="center" vertical="center" wrapText="1"/>
    </xf>
    <xf numFmtId="0" fontId="113" fillId="32" borderId="194" xfId="0" applyFont="1" applyFill="1" applyBorder="1" applyAlignment="1">
      <alignment horizontal="center" vertical="center" wrapText="1"/>
    </xf>
    <xf numFmtId="0" fontId="113" fillId="28" borderId="198" xfId="0" applyFont="1" applyFill="1" applyBorder="1" applyAlignment="1">
      <alignment horizontal="center" vertical="center" wrapText="1"/>
    </xf>
    <xf numFmtId="0" fontId="0" fillId="0" borderId="176" xfId="0" applyBorder="1" applyAlignment="1">
      <alignment horizontal="center" vertical="center" wrapText="1"/>
    </xf>
    <xf numFmtId="0" fontId="113" fillId="33" borderId="178" xfId="0" applyFont="1" applyFill="1" applyBorder="1" applyAlignment="1">
      <alignment vertical="center" wrapText="1"/>
    </xf>
    <xf numFmtId="0" fontId="0" fillId="0" borderId="176" xfId="0" applyBorder="1" applyAlignment="1">
      <alignment horizontal="center" vertical="center"/>
    </xf>
    <xf numFmtId="3" fontId="0" fillId="31" borderId="177" xfId="0" applyNumberFormat="1" applyFill="1" applyBorder="1" applyAlignment="1">
      <alignment horizontal="center" vertical="center"/>
    </xf>
    <xf numFmtId="164" fontId="0" fillId="31" borderId="177" xfId="0" applyNumberFormat="1" applyFill="1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113" fillId="34" borderId="197" xfId="0" applyFont="1" applyFill="1" applyBorder="1" applyAlignment="1">
      <alignment horizontal="center" vertical="center"/>
    </xf>
    <xf numFmtId="0" fontId="0" fillId="0" borderId="179" xfId="0" applyBorder="1" applyAlignment="1">
      <alignment horizontal="center" vertical="center" wrapText="1"/>
    </xf>
    <xf numFmtId="0" fontId="113" fillId="35" borderId="181" xfId="0" applyFont="1" applyFill="1" applyBorder="1" applyAlignment="1">
      <alignment vertical="center" wrapText="1"/>
    </xf>
    <xf numFmtId="0" fontId="0" fillId="0" borderId="179" xfId="0" applyBorder="1" applyAlignment="1">
      <alignment horizontal="center" vertical="center"/>
    </xf>
    <xf numFmtId="3" fontId="0" fillId="31" borderId="115" xfId="0" applyNumberFormat="1" applyFill="1" applyBorder="1" applyAlignment="1">
      <alignment horizontal="center" vertical="center"/>
    </xf>
    <xf numFmtId="164" fontId="0" fillId="31" borderId="115" xfId="0" applyNumberFormat="1" applyFill="1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49" fontId="113" fillId="34" borderId="176" xfId="0" applyNumberFormat="1" applyFont="1" applyFill="1" applyBorder="1" applyAlignment="1">
      <alignment horizontal="left" vertical="center"/>
    </xf>
    <xf numFmtId="49" fontId="113" fillId="34" borderId="178" xfId="0" applyNumberFormat="1" applyFont="1" applyFill="1" applyBorder="1" applyAlignment="1">
      <alignment horizontal="left" vertical="center"/>
    </xf>
    <xf numFmtId="3" fontId="0" fillId="19" borderId="82" xfId="0" applyNumberFormat="1" applyFill="1" applyBorder="1" applyAlignment="1">
      <alignment horizontal="center" vertical="center"/>
    </xf>
    <xf numFmtId="3" fontId="0" fillId="19" borderId="178" xfId="0" applyNumberFormat="1" applyFill="1" applyBorder="1" applyAlignment="1">
      <alignment horizontal="center" vertical="center"/>
    </xf>
    <xf numFmtId="3" fontId="0" fillId="19" borderId="199" xfId="0" applyNumberFormat="1" applyFill="1" applyBorder="1" applyAlignment="1">
      <alignment horizontal="center" vertical="center"/>
    </xf>
    <xf numFmtId="0" fontId="113" fillId="28" borderId="181" xfId="0" applyFont="1" applyFill="1" applyBorder="1" applyAlignment="1">
      <alignment vertical="center" wrapText="1"/>
    </xf>
    <xf numFmtId="49" fontId="113" fillId="34" borderId="179" xfId="0" applyNumberFormat="1" applyFont="1" applyFill="1" applyBorder="1" applyAlignment="1">
      <alignment horizontal="left" vertical="center"/>
    </xf>
    <xf numFmtId="49" fontId="113" fillId="34" borderId="181" xfId="0" applyNumberFormat="1" applyFont="1" applyFill="1" applyBorder="1" applyAlignment="1">
      <alignment horizontal="left" vertical="center"/>
    </xf>
    <xf numFmtId="3" fontId="0" fillId="19" borderId="200" xfId="0" applyNumberFormat="1" applyFill="1" applyBorder="1" applyAlignment="1">
      <alignment horizontal="center" vertical="center"/>
    </xf>
    <xf numFmtId="3" fontId="0" fillId="19" borderId="201" xfId="0" applyNumberFormat="1" applyFill="1" applyBorder="1" applyAlignment="1">
      <alignment horizontal="center" vertical="center"/>
    </xf>
    <xf numFmtId="3" fontId="0" fillId="19" borderId="202" xfId="0" applyNumberFormat="1" applyFill="1" applyBorder="1" applyAlignment="1">
      <alignment horizontal="center" vertical="center"/>
    </xf>
    <xf numFmtId="0" fontId="113" fillId="36" borderId="181" xfId="0" applyFont="1" applyFill="1" applyBorder="1" applyAlignment="1">
      <alignment vertical="center" wrapText="1"/>
    </xf>
    <xf numFmtId="3" fontId="0" fillId="19" borderId="203" xfId="0" applyNumberFormat="1" applyFill="1" applyBorder="1" applyAlignment="1">
      <alignment horizontal="center" vertical="center"/>
    </xf>
    <xf numFmtId="3" fontId="0" fillId="19" borderId="181" xfId="0" applyNumberFormat="1" applyFill="1" applyBorder="1" applyAlignment="1">
      <alignment horizontal="center" vertical="center"/>
    </xf>
    <xf numFmtId="3" fontId="0" fillId="19" borderId="204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3" fillId="37" borderId="181" xfId="0" applyFont="1" applyFill="1" applyBorder="1" applyAlignment="1">
      <alignment vertical="center" wrapText="1"/>
    </xf>
    <xf numFmtId="0" fontId="113" fillId="34" borderId="179" xfId="0" applyFont="1" applyFill="1" applyBorder="1" applyAlignment="1">
      <alignment horizontal="left" vertical="center"/>
    </xf>
    <xf numFmtId="0" fontId="113" fillId="38" borderId="181" xfId="0" applyFont="1" applyFill="1" applyBorder="1" applyAlignment="1">
      <alignment vertical="center" wrapText="1"/>
    </xf>
    <xf numFmtId="0" fontId="113" fillId="34" borderId="205" xfId="0" applyFont="1" applyFill="1" applyBorder="1" applyAlignment="1">
      <alignment horizontal="left" vertical="center"/>
    </xf>
    <xf numFmtId="49" fontId="113" fillId="34" borderId="206" xfId="0" applyNumberFormat="1" applyFont="1" applyFill="1" applyBorder="1" applyAlignment="1">
      <alignment horizontal="left" vertical="center"/>
    </xf>
    <xf numFmtId="3" fontId="0" fillId="19" borderId="93" xfId="0" applyNumberFormat="1" applyFill="1" applyBorder="1" applyAlignment="1">
      <alignment horizontal="center" vertical="center"/>
    </xf>
    <xf numFmtId="3" fontId="0" fillId="19" borderId="206" xfId="0" applyNumberFormat="1" applyFill="1" applyBorder="1" applyAlignment="1">
      <alignment horizontal="center" vertical="center"/>
    </xf>
    <xf numFmtId="3" fontId="0" fillId="19" borderId="207" xfId="0" applyNumberFormat="1" applyFill="1" applyBorder="1" applyAlignment="1">
      <alignment horizontal="center" vertical="center"/>
    </xf>
    <xf numFmtId="0" fontId="113" fillId="31" borderId="181" xfId="0" applyFont="1" applyFill="1" applyBorder="1" applyAlignment="1">
      <alignment vertical="center" wrapText="1"/>
    </xf>
    <xf numFmtId="0" fontId="113" fillId="39" borderId="192" xfId="0" applyFont="1" applyFill="1" applyBorder="1" applyAlignment="1">
      <alignment vertical="center"/>
    </xf>
    <xf numFmtId="0" fontId="113" fillId="39" borderId="93" xfId="0" applyFont="1" applyFill="1" applyBorder="1" applyAlignment="1">
      <alignment horizontal="right" vertical="center"/>
    </xf>
    <xf numFmtId="3" fontId="0" fillId="39" borderId="208" xfId="0" applyNumberFormat="1" applyFill="1" applyBorder="1" applyAlignment="1">
      <alignment horizontal="center" vertical="center"/>
    </xf>
    <xf numFmtId="0" fontId="113" fillId="40" borderId="181" xfId="0" applyFont="1" applyFill="1" applyBorder="1" applyAlignment="1">
      <alignment vertical="center" wrapText="1"/>
    </xf>
    <xf numFmtId="0" fontId="113" fillId="41" borderId="181" xfId="0" applyFont="1" applyFill="1" applyBorder="1" applyAlignment="1">
      <alignment vertical="center" wrapText="1"/>
    </xf>
    <xf numFmtId="0" fontId="1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86" xfId="0" applyBorder="1" applyAlignment="1">
      <alignment horizontal="center" vertical="center" wrapText="1"/>
    </xf>
    <xf numFmtId="0" fontId="113" fillId="42" borderId="189" xfId="0" applyFont="1" applyFill="1" applyBorder="1" applyAlignment="1">
      <alignment vertical="center" wrapText="1"/>
    </xf>
    <xf numFmtId="0" fontId="0" fillId="0" borderId="186" xfId="0" applyBorder="1" applyAlignment="1">
      <alignment horizontal="center" vertical="center"/>
    </xf>
    <xf numFmtId="3" fontId="0" fillId="31" borderId="187" xfId="0" applyNumberFormat="1" applyFill="1" applyBorder="1" applyAlignment="1">
      <alignment horizontal="center" vertical="center"/>
    </xf>
    <xf numFmtId="164" fontId="0" fillId="31" borderId="187" xfId="0" applyNumberFormat="1" applyFill="1" applyBorder="1" applyAlignment="1">
      <alignment horizontal="center" vertical="center"/>
    </xf>
    <xf numFmtId="0" fontId="0" fillId="0" borderId="189" xfId="0" applyBorder="1" applyAlignment="1">
      <alignment horizontal="center" vertical="center"/>
    </xf>
    <xf numFmtId="0" fontId="113" fillId="0" borderId="0" xfId="0" applyFont="1" applyAlignment="1">
      <alignment vertical="center" wrapText="1"/>
    </xf>
    <xf numFmtId="49" fontId="113" fillId="0" borderId="0" xfId="0" applyNumberFormat="1" applyFont="1" applyAlignment="1">
      <alignment horizontal="left" vertical="center"/>
    </xf>
    <xf numFmtId="0" fontId="114" fillId="0" borderId="0" xfId="0" applyFont="1" applyBorder="1" applyAlignment="1">
      <alignment vertical="center"/>
    </xf>
    <xf numFmtId="0" fontId="3" fillId="0" borderId="0" xfId="0" applyFont="1"/>
    <xf numFmtId="0" fontId="0" fillId="26" borderId="195" xfId="0" applyFill="1" applyBorder="1"/>
    <xf numFmtId="0" fontId="0" fillId="26" borderId="196" xfId="0" applyFill="1" applyBorder="1"/>
    <xf numFmtId="0" fontId="0" fillId="26" borderId="209" xfId="0" applyFill="1" applyBorder="1"/>
    <xf numFmtId="0" fontId="0" fillId="26" borderId="82" xfId="0" applyFill="1" applyBorder="1"/>
    <xf numFmtId="0" fontId="0" fillId="26" borderId="80" xfId="0" applyFill="1" applyBorder="1"/>
    <xf numFmtId="0" fontId="0" fillId="26" borderId="199" xfId="0" applyFill="1" applyBorder="1"/>
    <xf numFmtId="0" fontId="0" fillId="26" borderId="171" xfId="0" applyFill="1" applyBorder="1"/>
    <xf numFmtId="0" fontId="0" fillId="26" borderId="173" xfId="0" applyFill="1" applyBorder="1"/>
    <xf numFmtId="0" fontId="0" fillId="26" borderId="210" xfId="0" applyFill="1" applyBorder="1"/>
    <xf numFmtId="0" fontId="0" fillId="26" borderId="211" xfId="0" applyFill="1" applyBorder="1"/>
    <xf numFmtId="0" fontId="0" fillId="26" borderId="58" xfId="0" applyFill="1" applyBorder="1"/>
    <xf numFmtId="0" fontId="0" fillId="26" borderId="212" xfId="0" applyFill="1" applyBorder="1"/>
    <xf numFmtId="0" fontId="0" fillId="26" borderId="203" xfId="0" applyFill="1" applyBorder="1"/>
    <xf numFmtId="14" fontId="0" fillId="26" borderId="112" xfId="0" applyNumberFormat="1" applyFill="1" applyBorder="1"/>
    <xf numFmtId="0" fontId="0" fillId="26" borderId="112" xfId="0" applyFill="1" applyBorder="1"/>
    <xf numFmtId="0" fontId="0" fillId="26" borderId="153" xfId="0" applyFill="1" applyBorder="1"/>
    <xf numFmtId="0" fontId="0" fillId="26" borderId="152" xfId="0" applyFill="1" applyBorder="1"/>
    <xf numFmtId="0" fontId="0" fillId="26" borderId="57" xfId="0" applyFill="1" applyBorder="1"/>
    <xf numFmtId="0" fontId="0" fillId="26" borderId="85" xfId="0" applyFill="1" applyBorder="1"/>
    <xf numFmtId="0" fontId="0" fillId="26" borderId="182" xfId="0" applyFill="1" applyBorder="1"/>
    <xf numFmtId="0" fontId="0" fillId="26" borderId="83" xfId="0" applyFill="1" applyBorder="1"/>
    <xf numFmtId="0" fontId="0" fillId="26" borderId="13" xfId="0" applyFill="1" applyBorder="1"/>
    <xf numFmtId="0" fontId="0" fillId="26" borderId="54" xfId="0" applyFill="1" applyBorder="1"/>
    <xf numFmtId="0" fontId="0" fillId="26" borderId="205" xfId="0" applyFill="1" applyBorder="1"/>
    <xf numFmtId="0" fontId="0" fillId="26" borderId="213" xfId="0" applyFill="1" applyBorder="1"/>
    <xf numFmtId="0" fontId="0" fillId="26" borderId="115" xfId="0" applyFill="1" applyBorder="1"/>
    <xf numFmtId="0" fontId="0" fillId="26" borderId="91" xfId="0" applyFill="1" applyBorder="1"/>
    <xf numFmtId="0" fontId="0" fillId="26" borderId="206" xfId="0" applyFill="1" applyBorder="1"/>
    <xf numFmtId="0" fontId="115" fillId="0" borderId="176" xfId="0" applyFont="1" applyBorder="1"/>
    <xf numFmtId="0" fontId="115" fillId="0" borderId="214" xfId="0" applyFont="1" applyBorder="1"/>
    <xf numFmtId="2" fontId="115" fillId="0" borderId="176" xfId="0" applyNumberFormat="1" applyFont="1" applyBorder="1"/>
    <xf numFmtId="0" fontId="115" fillId="0" borderId="178" xfId="0" applyFont="1" applyBorder="1" applyAlignment="1">
      <alignment horizontal="center"/>
    </xf>
    <xf numFmtId="0" fontId="115" fillId="0" borderId="215" xfId="0" applyFont="1" applyBorder="1"/>
    <xf numFmtId="0" fontId="115" fillId="0" borderId="214" xfId="0" applyFont="1" applyBorder="1" applyAlignment="1">
      <alignment horizontal="center"/>
    </xf>
    <xf numFmtId="2" fontId="115" fillId="0" borderId="179" xfId="0" applyNumberFormat="1" applyFont="1" applyBorder="1"/>
    <xf numFmtId="2" fontId="115" fillId="0" borderId="216" xfId="0" applyNumberFormat="1" applyFont="1" applyBorder="1" applyAlignment="1">
      <alignment horizontal="center"/>
    </xf>
    <xf numFmtId="0" fontId="115" fillId="0" borderId="200" xfId="0" applyFont="1" applyBorder="1" applyAlignment="1">
      <alignment horizontal="center"/>
    </xf>
    <xf numFmtId="0" fontId="115" fillId="0" borderId="154" xfId="0" applyFont="1" applyBorder="1" applyAlignment="1">
      <alignment horizontal="center"/>
    </xf>
    <xf numFmtId="2" fontId="115" fillId="0" borderId="183" xfId="0" applyNumberFormat="1" applyFont="1" applyBorder="1"/>
    <xf numFmtId="0" fontId="116" fillId="0" borderId="201" xfId="0" applyFont="1" applyBorder="1" applyAlignment="1">
      <alignment horizontal="center"/>
    </xf>
    <xf numFmtId="0" fontId="115" fillId="0" borderId="179" xfId="0" applyFont="1" applyBorder="1"/>
    <xf numFmtId="0" fontId="115" fillId="0" borderId="153" xfId="0" applyFont="1" applyBorder="1"/>
    <xf numFmtId="0" fontId="115" fillId="0" borderId="181" xfId="0" applyFont="1" applyBorder="1" applyAlignment="1">
      <alignment horizontal="center"/>
    </xf>
    <xf numFmtId="2" fontId="115" fillId="0" borderId="152" xfId="0" applyNumberFormat="1" applyFont="1" applyBorder="1"/>
    <xf numFmtId="0" fontId="115" fillId="0" borderId="153" xfId="0" applyFont="1" applyBorder="1" applyAlignment="1">
      <alignment horizontal="center"/>
    </xf>
    <xf numFmtId="2" fontId="115" fillId="0" borderId="212" xfId="0" applyNumberFormat="1" applyFont="1" applyBorder="1" applyAlignment="1">
      <alignment horizontal="center"/>
    </xf>
    <xf numFmtId="0" fontId="115" fillId="0" borderId="203" xfId="0" applyFont="1" applyBorder="1" applyAlignment="1">
      <alignment horizontal="center"/>
    </xf>
    <xf numFmtId="0" fontId="115" fillId="0" borderId="112" xfId="0" applyFont="1" applyBorder="1" applyAlignment="1">
      <alignment horizontal="center"/>
    </xf>
    <xf numFmtId="0" fontId="116" fillId="0" borderId="181" xfId="0" applyFont="1" applyBorder="1" applyAlignment="1">
      <alignment horizontal="center"/>
    </xf>
    <xf numFmtId="0" fontId="115" fillId="0" borderId="186" xfId="0" applyFont="1" applyBorder="1"/>
    <xf numFmtId="0" fontId="115" fillId="0" borderId="188" xfId="0" applyFont="1" applyBorder="1"/>
    <xf numFmtId="2" fontId="115" fillId="0" borderId="186" xfId="0" applyNumberFormat="1" applyFont="1" applyBorder="1"/>
    <xf numFmtId="0" fontId="115" fillId="0" borderId="189" xfId="0" applyFont="1" applyBorder="1" applyAlignment="1">
      <alignment horizontal="center"/>
    </xf>
    <xf numFmtId="2" fontId="115" fillId="0" borderId="217" xfId="0" applyNumberFormat="1" applyFont="1" applyBorder="1"/>
    <xf numFmtId="0" fontId="115" fillId="0" borderId="188" xfId="0" applyFont="1" applyBorder="1" applyAlignment="1">
      <alignment horizontal="center"/>
    </xf>
    <xf numFmtId="1" fontId="115" fillId="0" borderId="189" xfId="0" applyNumberFormat="1" applyFont="1" applyBorder="1" applyAlignment="1">
      <alignment horizontal="center"/>
    </xf>
    <xf numFmtId="2" fontId="115" fillId="0" borderId="218" xfId="0" applyNumberFormat="1" applyFont="1" applyBorder="1" applyAlignment="1">
      <alignment horizontal="center"/>
    </xf>
    <xf numFmtId="0" fontId="115" fillId="0" borderId="219" xfId="0" applyFont="1" applyBorder="1" applyAlignment="1">
      <alignment horizontal="center"/>
    </xf>
    <xf numFmtId="0" fontId="115" fillId="0" borderId="220" xfId="0" applyFont="1" applyBorder="1" applyAlignment="1">
      <alignment horizontal="center"/>
    </xf>
    <xf numFmtId="0" fontId="116" fillId="0" borderId="189" xfId="0" applyFont="1" applyBorder="1" applyAlignment="1">
      <alignment horizontal="center"/>
    </xf>
    <xf numFmtId="0" fontId="115" fillId="0" borderId="0" xfId="0" applyFont="1"/>
    <xf numFmtId="2" fontId="115" fillId="0" borderId="0" xfId="0" applyNumberFormat="1" applyFont="1"/>
    <xf numFmtId="0" fontId="115" fillId="0" borderId="0" xfId="0" applyFont="1" applyAlignment="1">
      <alignment horizontal="center"/>
    </xf>
    <xf numFmtId="2" fontId="115" fillId="0" borderId="0" xfId="0" applyNumberFormat="1" applyFont="1" applyAlignment="1">
      <alignment horizontal="center"/>
    </xf>
    <xf numFmtId="0" fontId="116" fillId="0" borderId="0" xfId="0" applyFont="1" applyAlignment="1">
      <alignment horizontal="center"/>
    </xf>
    <xf numFmtId="0" fontId="0" fillId="0" borderId="176" xfId="0" applyBorder="1"/>
    <xf numFmtId="0" fontId="0" fillId="0" borderId="178" xfId="0" applyBorder="1"/>
    <xf numFmtId="2" fontId="0" fillId="0" borderId="215" xfId="0" applyNumberFormat="1" applyBorder="1"/>
    <xf numFmtId="0" fontId="0" fillId="0" borderId="214" xfId="0" applyBorder="1" applyAlignment="1">
      <alignment horizontal="center"/>
    </xf>
    <xf numFmtId="2" fontId="0" fillId="0" borderId="176" xfId="0" applyNumberFormat="1" applyBorder="1"/>
    <xf numFmtId="0" fontId="0" fillId="0" borderId="178" xfId="0" applyBorder="1" applyAlignment="1">
      <alignment horizontal="center"/>
    </xf>
    <xf numFmtId="2" fontId="0" fillId="0" borderId="215" xfId="0" applyNumberFormat="1" applyBorder="1" applyAlignment="1">
      <alignment horizontal="center"/>
    </xf>
    <xf numFmtId="0" fontId="0" fillId="0" borderId="176" xfId="0" applyBorder="1" applyAlignment="1">
      <alignment horizontal="center"/>
    </xf>
    <xf numFmtId="0" fontId="116" fillId="0" borderId="178" xfId="0" applyFont="1" applyBorder="1" applyAlignment="1">
      <alignment horizontal="center"/>
    </xf>
    <xf numFmtId="0" fontId="0" fillId="0" borderId="179" xfId="0" applyBorder="1"/>
    <xf numFmtId="0" fontId="0" fillId="0" borderId="201" xfId="0" applyBorder="1"/>
    <xf numFmtId="2" fontId="0" fillId="0" borderId="152" xfId="0" applyNumberFormat="1" applyBorder="1"/>
    <xf numFmtId="0" fontId="0" fillId="0" borderId="153" xfId="0" applyBorder="1" applyAlignment="1">
      <alignment horizontal="center"/>
    </xf>
    <xf numFmtId="2" fontId="0" fillId="0" borderId="179" xfId="0" applyNumberFormat="1" applyBorder="1"/>
    <xf numFmtId="0" fontId="0" fillId="0" borderId="181" xfId="0" applyBorder="1" applyAlignment="1">
      <alignment horizontal="center"/>
    </xf>
    <xf numFmtId="2" fontId="0" fillId="0" borderId="152" xfId="0" applyNumberFormat="1" applyBorder="1" applyAlignment="1">
      <alignment horizontal="center"/>
    </xf>
    <xf numFmtId="0" fontId="0" fillId="0" borderId="179" xfId="0" applyBorder="1" applyAlignment="1">
      <alignment horizontal="center"/>
    </xf>
    <xf numFmtId="0" fontId="0" fillId="0" borderId="181" xfId="0" applyBorder="1"/>
    <xf numFmtId="0" fontId="0" fillId="0" borderId="203" xfId="0" applyBorder="1" applyAlignment="1">
      <alignment horizontal="center"/>
    </xf>
    <xf numFmtId="2" fontId="0" fillId="0" borderId="179" xfId="0" applyNumberFormat="1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214" xfId="0" applyBorder="1"/>
    <xf numFmtId="2" fontId="115" fillId="0" borderId="215" xfId="0" applyNumberFormat="1" applyFont="1" applyBorder="1"/>
    <xf numFmtId="0" fontId="0" fillId="0" borderId="209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153" xfId="0" applyBorder="1"/>
    <xf numFmtId="0" fontId="115" fillId="0" borderId="179" xfId="0" applyFont="1" applyBorder="1" applyAlignment="1">
      <alignment horizontal="center"/>
    </xf>
    <xf numFmtId="0" fontId="0" fillId="0" borderId="186" xfId="0" applyBorder="1"/>
    <xf numFmtId="0" fontId="0" fillId="0" borderId="188" xfId="0" applyBorder="1"/>
    <xf numFmtId="2" fontId="0" fillId="0" borderId="217" xfId="0" applyNumberFormat="1" applyBorder="1"/>
    <xf numFmtId="0" fontId="0" fillId="0" borderId="188" xfId="0" applyBorder="1" applyAlignment="1">
      <alignment horizontal="center"/>
    </xf>
    <xf numFmtId="2" fontId="0" fillId="0" borderId="186" xfId="0" applyNumberFormat="1" applyBorder="1"/>
    <xf numFmtId="0" fontId="0" fillId="0" borderId="186" xfId="0" applyBorder="1" applyAlignment="1">
      <alignment horizontal="center"/>
    </xf>
    <xf numFmtId="0" fontId="0" fillId="0" borderId="189" xfId="0" applyBorder="1" applyAlignment="1">
      <alignment horizontal="center"/>
    </xf>
    <xf numFmtId="0" fontId="0" fillId="26" borderId="221" xfId="0" applyFill="1" applyBorder="1"/>
    <xf numFmtId="0" fontId="0" fillId="26" borderId="174" xfId="0" applyFill="1" applyBorder="1"/>
    <xf numFmtId="0" fontId="0" fillId="26" borderId="222" xfId="0" applyFill="1" applyBorder="1"/>
    <xf numFmtId="0" fontId="0" fillId="26" borderId="192" xfId="0" applyFill="1" applyBorder="1"/>
    <xf numFmtId="0" fontId="0" fillId="26" borderId="207" xfId="0" applyFill="1" applyBorder="1"/>
    <xf numFmtId="0" fontId="0" fillId="0" borderId="216" xfId="0" applyBorder="1"/>
    <xf numFmtId="0" fontId="0" fillId="0" borderId="202" xfId="0" applyBorder="1"/>
    <xf numFmtId="2" fontId="0" fillId="0" borderId="185" xfId="0" applyNumberFormat="1" applyBorder="1"/>
    <xf numFmtId="0" fontId="0" fillId="0" borderId="184" xfId="0" applyBorder="1" applyAlignment="1">
      <alignment horizontal="center"/>
    </xf>
    <xf numFmtId="0" fontId="0" fillId="0" borderId="201" xfId="0" applyBorder="1" applyAlignment="1">
      <alignment horizontal="center"/>
    </xf>
    <xf numFmtId="0" fontId="0" fillId="0" borderId="184" xfId="0" applyBorder="1"/>
    <xf numFmtId="0" fontId="0" fillId="0" borderId="154" xfId="0" applyBorder="1"/>
    <xf numFmtId="0" fontId="0" fillId="0" borderId="200" xfId="0" applyBorder="1"/>
    <xf numFmtId="0" fontId="0" fillId="0" borderId="208" xfId="0" applyBorder="1"/>
    <xf numFmtId="0" fontId="0" fillId="0" borderId="219" xfId="0" applyBorder="1" applyAlignment="1">
      <alignment horizontal="center"/>
    </xf>
    <xf numFmtId="0" fontId="0" fillId="0" borderId="189" xfId="0" applyBorder="1"/>
    <xf numFmtId="0" fontId="0" fillId="0" borderId="220" xfId="0" applyBorder="1"/>
    <xf numFmtId="0" fontId="0" fillId="0" borderId="218" xfId="0" applyBorder="1"/>
    <xf numFmtId="0" fontId="0" fillId="0" borderId="219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117" fillId="0" borderId="0" xfId="0" applyFont="1"/>
    <xf numFmtId="0" fontId="0" fillId="0" borderId="193" xfId="0" applyBorder="1"/>
    <xf numFmtId="0" fontId="0" fillId="0" borderId="197" xfId="0" applyBorder="1"/>
    <xf numFmtId="2" fontId="0" fillId="0" borderId="223" xfId="0" applyNumberFormat="1" applyBorder="1"/>
    <xf numFmtId="0" fontId="0" fillId="0" borderId="198" xfId="0" applyBorder="1" applyAlignment="1">
      <alignment horizontal="center"/>
    </xf>
    <xf numFmtId="2" fontId="115" fillId="0" borderId="224" xfId="0" applyNumberFormat="1" applyFont="1" applyBorder="1"/>
    <xf numFmtId="0" fontId="115" fillId="0" borderId="225" xfId="0" applyFont="1" applyBorder="1" applyAlignment="1">
      <alignment horizontal="center"/>
    </xf>
    <xf numFmtId="2" fontId="0" fillId="0" borderId="193" xfId="0" applyNumberFormat="1" applyBorder="1"/>
    <xf numFmtId="0" fontId="0" fillId="0" borderId="194" xfId="0" applyBorder="1" applyAlignment="1">
      <alignment horizontal="center"/>
    </xf>
    <xf numFmtId="0" fontId="0" fillId="0" borderId="193" xfId="0" applyBorder="1" applyAlignment="1">
      <alignment horizontal="center"/>
    </xf>
    <xf numFmtId="0" fontId="0" fillId="0" borderId="226" xfId="0" applyBorder="1" applyAlignment="1">
      <alignment horizontal="center"/>
    </xf>
    <xf numFmtId="0" fontId="116" fillId="0" borderId="198" xfId="0" applyFont="1" applyBorder="1" applyAlignment="1">
      <alignment horizontal="center"/>
    </xf>
    <xf numFmtId="0" fontId="0" fillId="26" borderId="227" xfId="0" applyFill="1" applyBorder="1"/>
    <xf numFmtId="0" fontId="0" fillId="26" borderId="186" xfId="0" applyFill="1" applyBorder="1"/>
    <xf numFmtId="0" fontId="0" fillId="26" borderId="189" xfId="0" applyFill="1" applyBorder="1"/>
    <xf numFmtId="0" fontId="0" fillId="26" borderId="217" xfId="0" applyFill="1" applyBorder="1"/>
    <xf numFmtId="0" fontId="0" fillId="26" borderId="188" xfId="0" applyFill="1" applyBorder="1"/>
    <xf numFmtId="0" fontId="0" fillId="26" borderId="187" xfId="0" applyFill="1" applyBorder="1"/>
    <xf numFmtId="2" fontId="0" fillId="0" borderId="183" xfId="0" applyNumberFormat="1" applyBorder="1"/>
    <xf numFmtId="2" fontId="115" fillId="0" borderId="185" xfId="0" applyNumberFormat="1" applyFont="1" applyBorder="1"/>
    <xf numFmtId="0" fontId="115" fillId="0" borderId="184" xfId="0" applyFont="1" applyBorder="1"/>
    <xf numFmtId="2" fontId="0" fillId="0" borderId="216" xfId="0" applyNumberFormat="1" applyBorder="1"/>
    <xf numFmtId="0" fontId="116" fillId="0" borderId="200" xfId="0" applyFont="1" applyBorder="1" applyAlignment="1">
      <alignment horizontal="center"/>
    </xf>
    <xf numFmtId="0" fontId="0" fillId="0" borderId="212" xfId="0" applyBorder="1"/>
    <xf numFmtId="0" fontId="0" fillId="0" borderId="228" xfId="0" applyBorder="1"/>
    <xf numFmtId="2" fontId="0" fillId="0" borderId="212" xfId="0" applyNumberFormat="1" applyBorder="1"/>
    <xf numFmtId="0" fontId="0" fillId="0" borderId="112" xfId="0" applyBorder="1"/>
    <xf numFmtId="0" fontId="0" fillId="0" borderId="203" xfId="0" applyBorder="1"/>
    <xf numFmtId="0" fontId="116" fillId="0" borderId="203" xfId="0" applyFont="1" applyBorder="1" applyAlignment="1">
      <alignment horizontal="center"/>
    </xf>
    <xf numFmtId="0" fontId="0" fillId="0" borderId="229" xfId="0" applyBorder="1"/>
    <xf numFmtId="2" fontId="0" fillId="0" borderId="182" xfId="0" applyNumberFormat="1" applyBorder="1"/>
    <xf numFmtId="0" fontId="0" fillId="0" borderId="83" xfId="0" applyBorder="1" applyAlignment="1">
      <alignment horizontal="center"/>
    </xf>
    <xf numFmtId="2" fontId="115" fillId="0" borderId="13" xfId="0" applyNumberFormat="1" applyFont="1" applyBorder="1"/>
    <xf numFmtId="0" fontId="115" fillId="0" borderId="54" xfId="0" applyFont="1" applyBorder="1"/>
    <xf numFmtId="2" fontId="0" fillId="0" borderId="229" xfId="0" applyNumberFormat="1" applyBorder="1"/>
    <xf numFmtId="0" fontId="0" fillId="0" borderId="113" xfId="0" applyBorder="1"/>
    <xf numFmtId="0" fontId="0" fillId="0" borderId="230" xfId="0" applyBorder="1"/>
    <xf numFmtId="0" fontId="116" fillId="0" borderId="230" xfId="0" applyFont="1" applyBorder="1" applyAlignment="1">
      <alignment horizontal="center"/>
    </xf>
    <xf numFmtId="0" fontId="0" fillId="0" borderId="217" xfId="0" applyBorder="1"/>
    <xf numFmtId="0" fontId="32" fillId="0" borderId="183" xfId="0" applyFont="1" applyBorder="1"/>
    <xf numFmtId="0" fontId="3" fillId="11" borderId="40" xfId="1" applyFont="1" applyFill="1" applyBorder="1" applyAlignment="1">
      <alignment horizontal="center"/>
    </xf>
    <xf numFmtId="0" fontId="118" fillId="10" borderId="66" xfId="0" applyFont="1" applyFill="1" applyBorder="1" applyAlignment="1">
      <alignment horizontal="center"/>
    </xf>
    <xf numFmtId="0" fontId="0" fillId="10" borderId="65" xfId="0" applyFill="1" applyBorder="1"/>
    <xf numFmtId="0" fontId="0" fillId="10" borderId="51" xfId="0" applyFill="1" applyBorder="1"/>
    <xf numFmtId="0" fontId="3" fillId="11" borderId="21" xfId="1" applyFont="1" applyFill="1" applyBorder="1" applyAlignment="1">
      <alignment horizontal="center"/>
    </xf>
    <xf numFmtId="0" fontId="32" fillId="11" borderId="57" xfId="1" applyFont="1" applyFill="1" applyBorder="1" applyAlignment="1">
      <alignment horizontal="center" vertical="center"/>
    </xf>
    <xf numFmtId="0" fontId="32" fillId="11" borderId="53" xfId="1" applyFont="1" applyFill="1" applyBorder="1" applyAlignment="1">
      <alignment horizontal="center" vertical="center"/>
    </xf>
    <xf numFmtId="0" fontId="32" fillId="11" borderId="13" xfId="1" applyFont="1" applyFill="1" applyBorder="1" applyAlignment="1">
      <alignment horizontal="center" vertical="center"/>
    </xf>
    <xf numFmtId="0" fontId="32" fillId="11" borderId="54" xfId="1" applyFont="1" applyFill="1" applyBorder="1" applyAlignment="1">
      <alignment horizontal="center" vertical="center"/>
    </xf>
    <xf numFmtId="0" fontId="32" fillId="11" borderId="55" xfId="1" applyFont="1" applyFill="1" applyBorder="1" applyAlignment="1">
      <alignment horizontal="center" vertical="center"/>
    </xf>
    <xf numFmtId="0" fontId="32" fillId="11" borderId="15" xfId="1" applyFont="1" applyFill="1" applyBorder="1" applyAlignment="1">
      <alignment horizontal="center" vertical="center"/>
    </xf>
    <xf numFmtId="0" fontId="0" fillId="10" borderId="155" xfId="0" applyFill="1" applyBorder="1"/>
    <xf numFmtId="0" fontId="0" fillId="10" borderId="154" xfId="0" applyFill="1" applyBorder="1"/>
    <xf numFmtId="0" fontId="0" fillId="10" borderId="156" xfId="0" applyFill="1" applyBorder="1"/>
    <xf numFmtId="0" fontId="5" fillId="11" borderId="21" xfId="1" applyFont="1" applyFill="1" applyBorder="1" applyAlignment="1">
      <alignment horizontal="center" vertical="center" wrapText="1"/>
    </xf>
    <xf numFmtId="0" fontId="3" fillId="11" borderId="0" xfId="1" applyFont="1" applyFill="1" applyBorder="1" applyAlignment="1">
      <alignment horizontal="center" vertical="center"/>
    </xf>
    <xf numFmtId="0" fontId="3" fillId="11" borderId="21" xfId="1" applyFont="1" applyFill="1" applyBorder="1" applyAlignment="1">
      <alignment horizontal="center" vertical="center"/>
    </xf>
    <xf numFmtId="0" fontId="0" fillId="11" borderId="57" xfId="1" applyFont="1" applyFill="1" applyBorder="1" applyAlignment="1">
      <alignment horizontal="center" vertical="center"/>
    </xf>
    <xf numFmtId="0" fontId="0" fillId="11" borderId="58" xfId="1" applyFont="1" applyFill="1" applyBorder="1" applyAlignment="1">
      <alignment horizontal="center" vertical="center"/>
    </xf>
    <xf numFmtId="0" fontId="32" fillId="11" borderId="52" xfId="1" applyFont="1" applyFill="1" applyBorder="1" applyAlignment="1">
      <alignment horizontal="center" vertical="center"/>
    </xf>
    <xf numFmtId="0" fontId="0" fillId="11" borderId="52" xfId="1" applyFont="1" applyFill="1" applyBorder="1" applyAlignment="1">
      <alignment horizontal="center" vertical="center"/>
    </xf>
    <xf numFmtId="0" fontId="0" fillId="11" borderId="53" xfId="1" applyFont="1" applyFill="1" applyBorder="1" applyAlignment="1">
      <alignment horizontal="center" vertical="center"/>
    </xf>
    <xf numFmtId="0" fontId="0" fillId="10" borderId="52" xfId="0" applyFill="1" applyBorder="1"/>
    <xf numFmtId="0" fontId="0" fillId="10" borderId="57" xfId="0" applyFill="1" applyBorder="1"/>
    <xf numFmtId="0" fontId="0" fillId="10" borderId="53" xfId="0" applyFill="1" applyBorder="1"/>
    <xf numFmtId="0" fontId="5" fillId="11" borderId="60" xfId="1" applyFont="1" applyFill="1" applyBorder="1" applyAlignment="1">
      <alignment horizontal="center" vertical="center" wrapText="1"/>
    </xf>
    <xf numFmtId="0" fontId="3" fillId="11" borderId="38" xfId="1" applyFont="1" applyFill="1" applyBorder="1" applyAlignment="1">
      <alignment horizontal="center" vertical="center"/>
    </xf>
    <xf numFmtId="0" fontId="3" fillId="11" borderId="184" xfId="1" applyFont="1" applyFill="1" applyBorder="1" applyAlignment="1">
      <alignment horizontal="center" vertical="center"/>
    </xf>
    <xf numFmtId="0" fontId="32" fillId="11" borderId="124" xfId="1" applyFont="1" applyFill="1" applyBorder="1" applyAlignment="1">
      <alignment horizontal="center" vertical="center"/>
    </xf>
    <xf numFmtId="0" fontId="32" fillId="11" borderId="32" xfId="1" applyFont="1" applyFill="1" applyBorder="1" applyAlignment="1">
      <alignment horizontal="center" vertical="center"/>
    </xf>
    <xf numFmtId="0" fontId="32" fillId="11" borderId="7" xfId="1" applyFont="1" applyFill="1" applyBorder="1" applyAlignment="1">
      <alignment horizontal="center" vertical="center"/>
    </xf>
    <xf numFmtId="0" fontId="32" fillId="11" borderId="38" xfId="1" applyFont="1" applyFill="1" applyBorder="1" applyAlignment="1">
      <alignment horizontal="center" vertical="center"/>
    </xf>
    <xf numFmtId="0" fontId="0" fillId="0" borderId="57" xfId="0" applyBorder="1"/>
    <xf numFmtId="0" fontId="0" fillId="0" borderId="59" xfId="0" applyBorder="1"/>
    <xf numFmtId="0" fontId="0" fillId="0" borderId="53" xfId="0" applyBorder="1"/>
    <xf numFmtId="0" fontId="9" fillId="0" borderId="42" xfId="1" applyFont="1" applyBorder="1" applyAlignment="1" applyProtection="1">
      <alignment horizontal="center" vertical="center"/>
      <protection hidden="1"/>
    </xf>
    <xf numFmtId="0" fontId="8" fillId="0" borderId="41" xfId="1" applyFont="1" applyBorder="1" applyAlignment="1" applyProtection="1">
      <alignment horizontal="center" vertical="center" wrapText="1"/>
      <protection hidden="1"/>
    </xf>
    <xf numFmtId="0" fontId="3" fillId="0" borderId="22" xfId="1" applyFont="1" applyBorder="1" applyAlignment="1" applyProtection="1">
      <alignment horizontal="center" vertical="center" shrinkToFit="1"/>
      <protection hidden="1"/>
    </xf>
    <xf numFmtId="3" fontId="9" fillId="0" borderId="26" xfId="1" applyNumberFormat="1" applyFont="1" applyBorder="1" applyAlignment="1" applyProtection="1">
      <alignment horizontal="right" vertical="center" shrinkToFit="1"/>
      <protection hidden="1"/>
    </xf>
    <xf numFmtId="0" fontId="3" fillId="0" borderId="43" xfId="1" applyFont="1" applyBorder="1" applyAlignment="1" applyProtection="1">
      <alignment horizontal="center" vertical="center" shrinkToFit="1"/>
      <protection hidden="1"/>
    </xf>
    <xf numFmtId="3" fontId="9" fillId="0" borderId="44" xfId="1" applyNumberFormat="1" applyFont="1" applyBorder="1" applyAlignment="1" applyProtection="1">
      <alignment horizontal="right" vertical="center" shrinkToFit="1"/>
      <protection hidden="1"/>
    </xf>
    <xf numFmtId="0" fontId="108" fillId="8" borderId="231" xfId="0" applyFont="1" applyFill="1" applyBorder="1" applyAlignment="1">
      <alignment horizontal="center" vertical="center"/>
    </xf>
    <xf numFmtId="0" fontId="108" fillId="8" borderId="232" xfId="0" applyFont="1" applyFill="1" applyBorder="1" applyAlignment="1">
      <alignment horizontal="center" vertical="center"/>
    </xf>
    <xf numFmtId="0" fontId="108" fillId="43" borderId="233" xfId="0" applyFont="1" applyFill="1" applyBorder="1" applyAlignment="1">
      <alignment horizontal="center" vertical="center"/>
    </xf>
    <xf numFmtId="0" fontId="9" fillId="0" borderId="29" xfId="1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Border="1" applyAlignment="1" applyProtection="1">
      <alignment horizontal="right" vertical="center" shrinkToFit="1"/>
      <protection hidden="1"/>
    </xf>
    <xf numFmtId="0" fontId="3" fillId="0" borderId="25" xfId="1" applyFont="1" applyBorder="1" applyAlignment="1" applyProtection="1">
      <alignment horizontal="center" vertical="center" shrinkToFit="1"/>
      <protection hidden="1"/>
    </xf>
    <xf numFmtId="3" fontId="9" fillId="0" borderId="62" xfId="1" applyNumberFormat="1" applyFont="1" applyBorder="1" applyAlignment="1" applyProtection="1">
      <alignment horizontal="right" vertical="center" shrinkToFit="1"/>
      <protection hidden="1"/>
    </xf>
    <xf numFmtId="0" fontId="108" fillId="8" borderId="234" xfId="0" applyFont="1" applyFill="1" applyBorder="1" applyAlignment="1">
      <alignment horizontal="center" vertical="center"/>
    </xf>
    <xf numFmtId="0" fontId="108" fillId="8" borderId="235" xfId="0" applyFont="1" applyFill="1" applyBorder="1" applyAlignment="1">
      <alignment horizontal="center" vertical="center"/>
    </xf>
    <xf numFmtId="0" fontId="108" fillId="43" borderId="236" xfId="0" applyFont="1" applyFill="1" applyBorder="1" applyAlignment="1">
      <alignment horizontal="center" vertical="center"/>
    </xf>
    <xf numFmtId="0" fontId="9" fillId="0" borderId="31" xfId="1" applyFont="1" applyBorder="1" applyAlignment="1" applyProtection="1">
      <alignment horizontal="center" vertical="center"/>
      <protection hidden="1"/>
    </xf>
    <xf numFmtId="0" fontId="8" fillId="0" borderId="47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49" xfId="1" applyNumberFormat="1" applyFont="1" applyBorder="1" applyAlignment="1" applyProtection="1">
      <alignment horizontal="right" vertical="center" shrinkToFit="1"/>
      <protection hidden="1"/>
    </xf>
    <xf numFmtId="0" fontId="3" fillId="0" borderId="48" xfId="1" applyFont="1" applyBorder="1" applyAlignment="1" applyProtection="1">
      <alignment horizontal="center" vertical="center" shrinkToFit="1"/>
      <protection hidden="1"/>
    </xf>
    <xf numFmtId="3" fontId="9" fillId="0" borderId="64" xfId="1" applyNumberFormat="1" applyFont="1" applyBorder="1" applyAlignment="1" applyProtection="1">
      <alignment horizontal="right" vertical="center" shrinkToFit="1"/>
      <protection hidden="1"/>
    </xf>
    <xf numFmtId="0" fontId="108" fillId="8" borderId="124" xfId="0" applyFont="1" applyFill="1" applyBorder="1" applyAlignment="1">
      <alignment horizontal="center" vertical="center"/>
    </xf>
    <xf numFmtId="0" fontId="108" fillId="8" borderId="61" xfId="0" applyFont="1" applyFill="1" applyBorder="1" applyAlignment="1">
      <alignment horizontal="center" vertical="center"/>
    </xf>
    <xf numFmtId="0" fontId="108" fillId="43" borderId="8" xfId="0" applyFont="1" applyFill="1" applyBorder="1" applyAlignment="1">
      <alignment horizontal="center" vertical="center"/>
    </xf>
    <xf numFmtId="0" fontId="8" fillId="43" borderId="17" xfId="1" applyFont="1" applyFill="1" applyBorder="1" applyAlignment="1" applyProtection="1">
      <alignment horizontal="center" vertical="center" wrapText="1"/>
      <protection hidden="1"/>
    </xf>
    <xf numFmtId="0" fontId="8" fillId="43" borderId="31" xfId="1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7" fillId="17" borderId="118" xfId="9" applyFont="1" applyFill="1" applyBorder="1" applyAlignment="1" applyProtection="1">
      <alignment horizontal="center" vertical="center" wrapText="1"/>
      <protection hidden="1"/>
    </xf>
    <xf numFmtId="0" fontId="7" fillId="17" borderId="116" xfId="9" applyFont="1" applyFill="1" applyBorder="1" applyAlignment="1" applyProtection="1">
      <alignment horizontal="center" vertical="center" wrapText="1"/>
      <protection hidden="1"/>
    </xf>
    <xf numFmtId="0" fontId="6" fillId="17" borderId="119" xfId="9" applyFont="1" applyFill="1" applyBorder="1" applyAlignment="1">
      <alignment horizontal="center" vertical="center"/>
    </xf>
    <xf numFmtId="0" fontId="6" fillId="17" borderId="5" xfId="9" applyFont="1" applyFill="1" applyBorder="1" applyAlignment="1">
      <alignment horizontal="center" vertical="center"/>
    </xf>
    <xf numFmtId="0" fontId="3" fillId="17" borderId="66" xfId="9" applyFont="1" applyFill="1" applyBorder="1" applyAlignment="1">
      <alignment horizontal="center" vertical="center"/>
    </xf>
    <xf numFmtId="0" fontId="3" fillId="17" borderId="65" xfId="9" applyFont="1" applyFill="1" applyBorder="1" applyAlignment="1">
      <alignment horizontal="center" vertical="center"/>
    </xf>
    <xf numFmtId="0" fontId="3" fillId="17" borderId="51" xfId="9" applyFont="1" applyFill="1" applyBorder="1" applyAlignment="1">
      <alignment horizontal="center" vertical="center"/>
    </xf>
    <xf numFmtId="0" fontId="3" fillId="17" borderId="155" xfId="9" applyFont="1" applyFill="1" applyBorder="1" applyAlignment="1">
      <alignment horizontal="center" vertical="center"/>
    </xf>
    <xf numFmtId="0" fontId="3" fillId="17" borderId="154" xfId="9" applyFont="1" applyFill="1" applyBorder="1" applyAlignment="1">
      <alignment horizontal="center" vertical="center"/>
    </xf>
    <xf numFmtId="0" fontId="3" fillId="17" borderId="156" xfId="9" applyFont="1" applyFill="1" applyBorder="1" applyAlignment="1">
      <alignment horizontal="center" vertical="center"/>
    </xf>
    <xf numFmtId="0" fontId="5" fillId="17" borderId="40" xfId="9" applyFont="1" applyFill="1" applyBorder="1" applyAlignment="1">
      <alignment horizontal="center" vertical="center" wrapText="1"/>
    </xf>
    <xf numFmtId="0" fontId="5" fillId="17" borderId="21" xfId="9" applyFont="1" applyFill="1" applyBorder="1" applyAlignment="1">
      <alignment horizontal="center" vertical="center" wrapText="1"/>
    </xf>
    <xf numFmtId="0" fontId="5" fillId="17" borderId="60" xfId="9" applyFont="1" applyFill="1" applyBorder="1" applyAlignment="1">
      <alignment horizontal="center" vertical="center" wrapText="1"/>
    </xf>
    <xf numFmtId="0" fontId="3" fillId="17" borderId="40" xfId="9" applyFont="1" applyFill="1" applyBorder="1" applyAlignment="1">
      <alignment horizontal="center" vertical="center"/>
    </xf>
    <xf numFmtId="0" fontId="3" fillId="17" borderId="21" xfId="9" applyFont="1" applyFill="1" applyBorder="1" applyAlignment="1">
      <alignment horizontal="center" vertical="center"/>
    </xf>
    <xf numFmtId="0" fontId="3" fillId="17" borderId="60" xfId="9" applyFont="1" applyFill="1" applyBorder="1" applyAlignment="1">
      <alignment horizontal="center" vertical="center"/>
    </xf>
    <xf numFmtId="0" fontId="6" fillId="17" borderId="148" xfId="9" applyFont="1" applyFill="1" applyBorder="1" applyAlignment="1">
      <alignment horizontal="center" vertical="center"/>
    </xf>
    <xf numFmtId="0" fontId="6" fillId="17" borderId="149" xfId="9" applyFont="1" applyFill="1" applyBorder="1" applyAlignment="1">
      <alignment horizontal="center" vertical="center"/>
    </xf>
    <xf numFmtId="0" fontId="3" fillId="17" borderId="146" xfId="9" applyFont="1" applyFill="1" applyBorder="1" applyAlignment="1">
      <alignment horizontal="center" vertical="center"/>
    </xf>
    <xf numFmtId="0" fontId="3" fillId="17" borderId="150" xfId="9" applyFont="1" applyFill="1" applyBorder="1" applyAlignment="1">
      <alignment horizontal="center" vertical="center"/>
    </xf>
    <xf numFmtId="0" fontId="3" fillId="17" borderId="149" xfId="9" applyFont="1" applyFill="1" applyBorder="1" applyAlignment="1">
      <alignment horizontal="center" vertical="center"/>
    </xf>
    <xf numFmtId="0" fontId="3" fillId="17" borderId="152" xfId="9" applyFont="1" applyFill="1" applyBorder="1" applyAlignment="1">
      <alignment horizontal="center" vertical="center"/>
    </xf>
    <xf numFmtId="0" fontId="3" fillId="17" borderId="115" xfId="9" applyFont="1" applyFill="1" applyBorder="1" applyAlignment="1">
      <alignment horizontal="center" vertical="center"/>
    </xf>
    <xf numFmtId="0" fontId="3" fillId="17" borderId="114" xfId="9" applyFont="1" applyFill="1" applyBorder="1" applyAlignment="1">
      <alignment horizontal="center" vertical="center"/>
    </xf>
    <xf numFmtId="0" fontId="7" fillId="17" borderId="151" xfId="9" applyFont="1" applyFill="1" applyBorder="1" applyAlignment="1" applyProtection="1">
      <alignment horizontal="center" vertical="center" wrapText="1"/>
      <protection hidden="1"/>
    </xf>
    <xf numFmtId="0" fontId="7" fillId="17" borderId="114" xfId="9" applyFont="1" applyFill="1" applyBorder="1" applyAlignment="1" applyProtection="1">
      <alignment horizontal="center" vertical="center" wrapText="1"/>
      <protection hidden="1"/>
    </xf>
    <xf numFmtId="0" fontId="6" fillId="17" borderId="146" xfId="9" applyFont="1" applyFill="1" applyBorder="1" applyAlignment="1">
      <alignment horizontal="center" vertical="center"/>
    </xf>
    <xf numFmtId="0" fontId="6" fillId="17" borderId="147" xfId="9" applyFont="1" applyFill="1" applyBorder="1" applyAlignment="1">
      <alignment horizontal="center" vertical="center"/>
    </xf>
    <xf numFmtId="0" fontId="3" fillId="17" borderId="66" xfId="9" applyFont="1" applyFill="1" applyBorder="1" applyAlignment="1">
      <alignment horizontal="center" vertical="center" wrapText="1"/>
    </xf>
    <xf numFmtId="0" fontId="3" fillId="17" borderId="68" xfId="9" applyFont="1" applyFill="1" applyBorder="1" applyAlignment="1">
      <alignment horizontal="center" vertical="center" wrapText="1"/>
    </xf>
    <xf numFmtId="0" fontId="3" fillId="17" borderId="163" xfId="9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3" fillId="11" borderId="5" xfId="1" applyNumberFormat="1" applyFont="1" applyFill="1" applyBorder="1" applyAlignment="1">
      <alignment horizontal="center" vertical="center"/>
    </xf>
    <xf numFmtId="0" fontId="0" fillId="11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1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1" applyNumberFormat="1" applyFont="1" applyFill="1" applyBorder="1" applyAlignment="1">
      <alignment horizontal="center" vertical="center"/>
    </xf>
    <xf numFmtId="0" fontId="6" fillId="11" borderId="3" xfId="1" applyNumberFormat="1" applyFont="1" applyFill="1" applyBorder="1" applyAlignment="1">
      <alignment horizontal="center" vertical="center"/>
    </xf>
    <xf numFmtId="0" fontId="6" fillId="11" borderId="5" xfId="1" applyNumberFormat="1" applyFont="1" applyFill="1" applyBorder="1" applyAlignment="1">
      <alignment horizontal="center" vertical="center"/>
    </xf>
    <xf numFmtId="0" fontId="5" fillId="11" borderId="40" xfId="1" applyNumberFormat="1" applyFont="1" applyFill="1" applyBorder="1" applyAlignment="1">
      <alignment horizontal="center" wrapText="1"/>
    </xf>
    <xf numFmtId="0" fontId="3" fillId="11" borderId="51" xfId="1" applyNumberFormat="1" applyFont="1" applyFill="1" applyBorder="1" applyAlignment="1">
      <alignment horizontal="center"/>
    </xf>
    <xf numFmtId="0" fontId="6" fillId="13" borderId="3" xfId="1" applyNumberFormat="1" applyFont="1" applyFill="1" applyBorder="1" applyAlignment="1">
      <alignment horizontal="center" vertical="center"/>
    </xf>
    <xf numFmtId="0" fontId="6" fillId="13" borderId="4" xfId="1" applyNumberFormat="1" applyFont="1" applyFill="1" applyBorder="1" applyAlignment="1">
      <alignment horizontal="center" vertical="center"/>
    </xf>
    <xf numFmtId="0" fontId="3" fillId="13" borderId="5" xfId="1" applyNumberFormat="1" applyFont="1" applyFill="1" applyBorder="1" applyAlignment="1">
      <alignment horizontal="center" vertical="center"/>
    </xf>
    <xf numFmtId="0" fontId="5" fillId="13" borderId="40" xfId="1" applyNumberFormat="1" applyFont="1" applyFill="1" applyBorder="1" applyAlignment="1">
      <alignment horizontal="center" wrapText="1"/>
    </xf>
    <xf numFmtId="0" fontId="3" fillId="13" borderId="66" xfId="1" applyNumberFormat="1" applyFont="1" applyFill="1" applyBorder="1" applyAlignment="1">
      <alignment horizontal="center" wrapText="1"/>
    </xf>
    <xf numFmtId="0" fontId="3" fillId="13" borderId="40" xfId="1" applyNumberFormat="1" applyFont="1" applyFill="1" applyBorder="1" applyAlignment="1">
      <alignment horizontal="center"/>
    </xf>
    <xf numFmtId="0" fontId="3" fillId="12" borderId="5" xfId="1" applyNumberFormat="1" applyFont="1" applyFill="1" applyBorder="1" applyAlignment="1">
      <alignment horizontal="center" vertical="center"/>
    </xf>
    <xf numFmtId="0" fontId="0" fillId="1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2" borderId="4" xfId="1" applyNumberFormat="1" applyFont="1" applyFill="1" applyBorder="1" applyAlignment="1">
      <alignment horizontal="center" vertical="center"/>
    </xf>
    <xf numFmtId="0" fontId="6" fillId="12" borderId="3" xfId="1" applyNumberFormat="1" applyFont="1" applyFill="1" applyBorder="1" applyAlignment="1">
      <alignment horizontal="center" vertical="center"/>
    </xf>
    <xf numFmtId="0" fontId="6" fillId="12" borderId="5" xfId="1" applyNumberFormat="1" applyFont="1" applyFill="1" applyBorder="1" applyAlignment="1">
      <alignment horizontal="center" vertical="center"/>
    </xf>
    <xf numFmtId="0" fontId="5" fillId="12" borderId="40" xfId="1" applyNumberFormat="1" applyFont="1" applyFill="1" applyBorder="1" applyAlignment="1">
      <alignment horizontal="center" wrapText="1"/>
    </xf>
    <xf numFmtId="0" fontId="3" fillId="12" borderId="51" xfId="1" applyNumberFormat="1" applyFont="1" applyFill="1" applyBorder="1" applyAlignment="1">
      <alignment horizontal="center"/>
    </xf>
    <xf numFmtId="0" fontId="3" fillId="12" borderId="66" xfId="1" applyNumberFormat="1" applyFont="1" applyFill="1" applyBorder="1" applyAlignment="1">
      <alignment horizontal="center" wrapText="1"/>
    </xf>
    <xf numFmtId="0" fontId="3" fillId="12" borderId="40" xfId="1" applyNumberFormat="1" applyFont="1" applyFill="1" applyBorder="1" applyAlignment="1">
      <alignment horizontal="center"/>
    </xf>
    <xf numFmtId="0" fontId="66" fillId="11" borderId="127" xfId="1" applyNumberFormat="1" applyFont="1" applyFill="1" applyBorder="1" applyAlignment="1">
      <alignment horizontal="center" vertical="center"/>
    </xf>
    <xf numFmtId="0" fontId="66" fillId="11" borderId="82" xfId="1" applyNumberFormat="1" applyFont="1" applyFill="1" applyBorder="1" applyAlignment="1">
      <alignment horizontal="center" vertical="center"/>
    </xf>
    <xf numFmtId="0" fontId="66" fillId="11" borderId="5" xfId="1" applyNumberFormat="1" applyFont="1" applyFill="1" applyBorder="1" applyAlignment="1">
      <alignment horizontal="center" vertical="center"/>
    </xf>
    <xf numFmtId="0" fontId="66" fillId="11" borderId="129" xfId="1" applyNumberFormat="1" applyFont="1" applyFill="1" applyBorder="1" applyAlignment="1">
      <alignment horizontal="center" vertical="center"/>
    </xf>
    <xf numFmtId="0" fontId="65" fillId="11" borderId="6" xfId="1" applyNumberFormat="1" applyFont="1" applyFill="1" applyBorder="1" applyAlignment="1" applyProtection="1">
      <alignment horizontal="center" vertical="center" wrapText="1"/>
      <protection locked="0"/>
    </xf>
    <xf numFmtId="0" fontId="69" fillId="11" borderId="80" xfId="1" applyNumberFormat="1" applyFont="1" applyFill="1" applyBorder="1" applyAlignment="1">
      <alignment horizontal="center" vertical="center"/>
    </xf>
    <xf numFmtId="0" fontId="69" fillId="11" borderId="81" xfId="1" applyNumberFormat="1" applyFont="1" applyFill="1" applyBorder="1" applyAlignment="1">
      <alignment horizontal="center" vertical="center"/>
    </xf>
    <xf numFmtId="0" fontId="69" fillId="11" borderId="127" xfId="1" applyNumberFormat="1" applyFont="1" applyFill="1" applyBorder="1" applyAlignment="1">
      <alignment horizontal="center" vertical="center"/>
    </xf>
    <xf numFmtId="0" fontId="68" fillId="11" borderId="77" xfId="1" applyNumberFormat="1" applyFont="1" applyFill="1" applyBorder="1" applyAlignment="1">
      <alignment horizontal="center" wrapText="1"/>
    </xf>
    <xf numFmtId="0" fontId="68" fillId="11" borderId="128" xfId="1" applyNumberFormat="1" applyFont="1" applyFill="1" applyBorder="1" applyAlignment="1">
      <alignment horizontal="center" wrapText="1"/>
    </xf>
    <xf numFmtId="0" fontId="66" fillId="11" borderId="126" xfId="1" applyNumberFormat="1" applyFont="1" applyFill="1" applyBorder="1" applyAlignment="1">
      <alignment horizontal="center"/>
    </xf>
    <xf numFmtId="0" fontId="66" fillId="11" borderId="51" xfId="1" applyNumberFormat="1" applyFont="1" applyFill="1" applyBorder="1" applyAlignment="1">
      <alignment horizontal="center"/>
    </xf>
    <xf numFmtId="0" fontId="39" fillId="11" borderId="81" xfId="1" applyNumberFormat="1" applyFont="1" applyFill="1" applyBorder="1" applyAlignment="1">
      <alignment horizontal="center" vertical="center"/>
    </xf>
    <xf numFmtId="0" fontId="39" fillId="11" borderId="80" xfId="1" applyNumberFormat="1" applyFont="1" applyFill="1" applyBorder="1" applyAlignment="1">
      <alignment horizontal="center" vertical="center"/>
    </xf>
    <xf numFmtId="0" fontId="34" fillId="11" borderId="82" xfId="1" applyNumberFormat="1" applyFont="1" applyFill="1" applyBorder="1" applyAlignment="1">
      <alignment horizontal="center" vertical="center"/>
    </xf>
    <xf numFmtId="0" fontId="34" fillId="0" borderId="0" xfId="1" applyNumberFormat="1" applyFont="1" applyFill="1" applyBorder="1" applyAlignment="1">
      <alignment horizontal="center"/>
    </xf>
    <xf numFmtId="0" fontId="34" fillId="0" borderId="0" xfId="1" applyNumberFormat="1" applyFont="1" applyFill="1" applyBorder="1" applyAlignment="1">
      <alignment horizontal="center" vertical="top"/>
    </xf>
    <xf numFmtId="0" fontId="38" fillId="11" borderId="77" xfId="1" applyNumberFormat="1" applyFont="1" applyFill="1" applyBorder="1" applyAlignment="1">
      <alignment horizontal="center" wrapText="1"/>
    </xf>
    <xf numFmtId="0" fontId="34" fillId="11" borderId="78" xfId="1" applyNumberFormat="1" applyFont="1" applyFill="1" applyBorder="1" applyAlignment="1">
      <alignment horizontal="center" wrapText="1"/>
    </xf>
    <xf numFmtId="0" fontId="34" fillId="11" borderId="79" xfId="1" applyNumberFormat="1" applyFont="1" applyFill="1" applyBorder="1" applyAlignment="1">
      <alignment horizontal="center"/>
    </xf>
    <xf numFmtId="0" fontId="7" fillId="11" borderId="112" xfId="1" applyNumberFormat="1" applyFont="1" applyFill="1" applyBorder="1" applyAlignment="1" applyProtection="1">
      <alignment horizontal="center" vertical="center" wrapText="1"/>
      <protection locked="0"/>
    </xf>
    <xf numFmtId="0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66" xfId="1" applyNumberFormat="1" applyFont="1" applyFill="1" applyBorder="1" applyAlignment="1">
      <alignment horizontal="center" wrapText="1"/>
    </xf>
    <xf numFmtId="0" fontId="3" fillId="11" borderId="40" xfId="1" applyNumberFormat="1" applyFont="1" applyFill="1" applyBorder="1" applyAlignment="1">
      <alignment horizontal="center"/>
    </xf>
    <xf numFmtId="0" fontId="7" fillId="13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5" xfId="1" applyNumberFormat="1" applyFont="1" applyFill="1" applyBorder="1" applyAlignment="1">
      <alignment horizontal="center" vertical="center"/>
    </xf>
    <xf numFmtId="0" fontId="3" fillId="13" borderId="51" xfId="1" applyNumberFormat="1" applyFont="1" applyFill="1" applyBorder="1" applyAlignment="1">
      <alignment horizontal="center"/>
    </xf>
    <xf numFmtId="0" fontId="21" fillId="13" borderId="3" xfId="1" applyNumberFormat="1" applyFont="1" applyFill="1" applyBorder="1" applyAlignment="1">
      <alignment horizontal="center" vertical="center"/>
    </xf>
    <xf numFmtId="0" fontId="21" fillId="13" borderId="4" xfId="1" applyNumberFormat="1" applyFont="1" applyFill="1" applyBorder="1" applyAlignment="1">
      <alignment horizontal="center" vertical="center"/>
    </xf>
    <xf numFmtId="0" fontId="20" fillId="13" borderId="3" xfId="1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/>
    </xf>
    <xf numFmtId="0" fontId="22" fillId="0" borderId="0" xfId="1" applyNumberFormat="1" applyFont="1" applyFill="1" applyBorder="1" applyAlignment="1">
      <alignment horizontal="center" vertical="top"/>
    </xf>
    <xf numFmtId="0" fontId="20" fillId="13" borderId="40" xfId="1" applyNumberFormat="1" applyFont="1" applyFill="1" applyBorder="1" applyAlignment="1">
      <alignment horizontal="center" wrapText="1"/>
    </xf>
    <xf numFmtId="0" fontId="20" fillId="13" borderId="65" xfId="1" applyNumberFormat="1" applyFont="1" applyFill="1" applyBorder="1" applyAlignment="1">
      <alignment horizontal="center"/>
    </xf>
    <xf numFmtId="0" fontId="3" fillId="11" borderId="3" xfId="1" applyNumberFormat="1" applyFont="1" applyFill="1" applyBorder="1" applyAlignment="1">
      <alignment horizontal="center" vertical="center"/>
    </xf>
    <xf numFmtId="0" fontId="7" fillId="11" borderId="118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119" xfId="1" applyNumberFormat="1" applyFont="1" applyFill="1" applyBorder="1" applyAlignment="1">
      <alignment horizontal="center" vertical="center"/>
    </xf>
    <xf numFmtId="0" fontId="7" fillId="10" borderId="152" xfId="6" applyFont="1" applyFill="1" applyBorder="1" applyAlignment="1" applyProtection="1">
      <alignment horizontal="center" vertical="center" wrapText="1"/>
      <protection locked="0"/>
    </xf>
    <xf numFmtId="0" fontId="7" fillId="10" borderId="114" xfId="6" applyFont="1" applyFill="1" applyBorder="1" applyAlignment="1" applyProtection="1">
      <alignment horizontal="center" vertical="center" wrapText="1"/>
      <protection locked="0"/>
    </xf>
    <xf numFmtId="0" fontId="6" fillId="10" borderId="148" xfId="6" applyFont="1" applyFill="1" applyBorder="1" applyAlignment="1">
      <alignment horizontal="center" vertical="center"/>
    </xf>
    <xf numFmtId="0" fontId="6" fillId="10" borderId="149" xfId="6" applyFont="1" applyFill="1" applyBorder="1" applyAlignment="1">
      <alignment horizontal="center" vertical="center"/>
    </xf>
    <xf numFmtId="0" fontId="6" fillId="10" borderId="146" xfId="6" applyFont="1" applyFill="1" applyBorder="1" applyAlignment="1">
      <alignment horizontal="center" vertical="center"/>
    </xf>
    <xf numFmtId="0" fontId="3" fillId="10" borderId="146" xfId="6" applyFont="1" applyFill="1" applyBorder="1" applyAlignment="1">
      <alignment horizontal="center" vertical="center"/>
    </xf>
    <xf numFmtId="0" fontId="3" fillId="10" borderId="150" xfId="6" applyFont="1" applyFill="1" applyBorder="1" applyAlignment="1">
      <alignment horizontal="center" vertical="center"/>
    </xf>
    <xf numFmtId="0" fontId="3" fillId="10" borderId="149" xfId="6" applyFont="1" applyFill="1" applyBorder="1" applyAlignment="1">
      <alignment horizontal="center" vertical="center"/>
    </xf>
    <xf numFmtId="0" fontId="3" fillId="10" borderId="152" xfId="6" applyFont="1" applyFill="1" applyBorder="1" applyAlignment="1">
      <alignment horizontal="center" vertical="center"/>
    </xf>
    <xf numFmtId="0" fontId="3" fillId="10" borderId="115" xfId="6" applyFont="1" applyFill="1" applyBorder="1" applyAlignment="1">
      <alignment horizontal="center" vertical="center"/>
    </xf>
    <xf numFmtId="0" fontId="3" fillId="10" borderId="114" xfId="6" applyFont="1" applyFill="1" applyBorder="1" applyAlignment="1">
      <alignment horizontal="center" vertical="center"/>
    </xf>
    <xf numFmtId="0" fontId="7" fillId="10" borderId="151" xfId="6" applyFont="1" applyFill="1" applyBorder="1" applyAlignment="1" applyProtection="1">
      <alignment horizontal="center" vertical="center" wrapText="1"/>
      <protection locked="0"/>
    </xf>
    <xf numFmtId="0" fontId="7" fillId="10" borderId="153" xfId="6" applyFont="1" applyFill="1" applyBorder="1" applyAlignment="1" applyProtection="1">
      <alignment horizontal="center" vertical="center" wrapText="1"/>
      <protection locked="0"/>
    </xf>
    <xf numFmtId="0" fontId="6" fillId="10" borderId="147" xfId="6" applyFont="1" applyFill="1" applyBorder="1" applyAlignment="1">
      <alignment horizontal="center" vertical="center"/>
    </xf>
    <xf numFmtId="0" fontId="5" fillId="10" borderId="3" xfId="6" applyFont="1" applyFill="1" applyBorder="1" applyAlignment="1">
      <alignment horizontal="center" wrapText="1"/>
    </xf>
    <xf numFmtId="0" fontId="5" fillId="10" borderId="6" xfId="6" applyFont="1" applyFill="1" applyBorder="1" applyAlignment="1">
      <alignment horizontal="center" wrapText="1"/>
    </xf>
    <xf numFmtId="0" fontId="5" fillId="10" borderId="123" xfId="6" applyFont="1" applyFill="1" applyBorder="1" applyAlignment="1">
      <alignment horizontal="center" wrapText="1"/>
    </xf>
    <xf numFmtId="0" fontId="3" fillId="10" borderId="5" xfId="6" applyFont="1" applyFill="1" applyBorder="1" applyAlignment="1">
      <alignment horizontal="center"/>
    </xf>
    <xf numFmtId="0" fontId="3" fillId="10" borderId="116" xfId="6" applyFont="1" applyFill="1" applyBorder="1" applyAlignment="1">
      <alignment horizontal="center"/>
    </xf>
    <xf numFmtId="0" fontId="3" fillId="10" borderId="67" xfId="6" applyFont="1" applyFill="1" applyBorder="1" applyAlignment="1">
      <alignment horizontal="center"/>
    </xf>
    <xf numFmtId="0" fontId="74" fillId="10" borderId="151" xfId="6" applyFont="1" applyFill="1" applyBorder="1" applyAlignment="1" applyProtection="1">
      <alignment horizontal="center" vertical="center" wrapText="1"/>
      <protection locked="0"/>
    </xf>
    <xf numFmtId="0" fontId="74" fillId="10" borderId="114" xfId="6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 vertical="top"/>
    </xf>
    <xf numFmtId="0" fontId="5" fillId="10" borderId="40" xfId="6" applyFont="1" applyFill="1" applyBorder="1" applyAlignment="1">
      <alignment horizontal="center" wrapText="1"/>
    </xf>
    <xf numFmtId="0" fontId="5" fillId="10" borderId="21" xfId="6" applyFont="1" applyFill="1" applyBorder="1" applyAlignment="1">
      <alignment horizontal="center" wrapText="1"/>
    </xf>
    <xf numFmtId="0" fontId="3" fillId="10" borderId="66" xfId="6" applyFont="1" applyFill="1" applyBorder="1" applyAlignment="1">
      <alignment horizontal="center" wrapText="1"/>
    </xf>
    <xf numFmtId="0" fontId="3" fillId="10" borderId="68" xfId="6" applyFont="1" applyFill="1" applyBorder="1" applyAlignment="1">
      <alignment horizontal="center" wrapText="1"/>
    </xf>
    <xf numFmtId="0" fontId="3" fillId="10" borderId="40" xfId="6" applyFont="1" applyFill="1" applyBorder="1" applyAlignment="1">
      <alignment horizontal="center"/>
    </xf>
    <xf numFmtId="0" fontId="3" fillId="10" borderId="21" xfId="6" applyFont="1" applyFill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5" fillId="10" borderId="21" xfId="0" applyFont="1" applyFill="1" applyBorder="1" applyAlignment="1">
      <alignment horizontal="center" wrapText="1"/>
    </xf>
    <xf numFmtId="0" fontId="3" fillId="10" borderId="66" xfId="0" applyFont="1" applyFill="1" applyBorder="1" applyAlignment="1">
      <alignment horizontal="center" wrapText="1"/>
    </xf>
    <xf numFmtId="0" fontId="3" fillId="10" borderId="68" xfId="0" applyFont="1" applyFill="1" applyBorder="1" applyAlignment="1">
      <alignment horizontal="center" wrapText="1"/>
    </xf>
    <xf numFmtId="0" fontId="3" fillId="10" borderId="4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6" fillId="10" borderId="146" xfId="0" applyFont="1" applyFill="1" applyBorder="1" applyAlignment="1">
      <alignment horizontal="center" vertical="center"/>
    </xf>
    <xf numFmtId="0" fontId="6" fillId="10" borderId="147" xfId="0" applyFont="1" applyFill="1" applyBorder="1" applyAlignment="1">
      <alignment horizontal="center" vertical="center"/>
    </xf>
    <xf numFmtId="0" fontId="6" fillId="10" borderId="148" xfId="0" applyFont="1" applyFill="1" applyBorder="1" applyAlignment="1">
      <alignment horizontal="center" vertical="center"/>
    </xf>
    <xf numFmtId="0" fontId="6" fillId="10" borderId="149" xfId="0" applyFont="1" applyFill="1" applyBorder="1" applyAlignment="1">
      <alignment horizontal="center" vertical="center"/>
    </xf>
    <xf numFmtId="0" fontId="3" fillId="10" borderId="146" xfId="0" applyFont="1" applyFill="1" applyBorder="1" applyAlignment="1">
      <alignment horizontal="center" vertical="center"/>
    </xf>
    <xf numFmtId="0" fontId="3" fillId="10" borderId="150" xfId="0" applyFont="1" applyFill="1" applyBorder="1" applyAlignment="1">
      <alignment horizontal="center" vertical="center"/>
    </xf>
    <xf numFmtId="0" fontId="3" fillId="10" borderId="149" xfId="0" applyFont="1" applyFill="1" applyBorder="1" applyAlignment="1">
      <alignment horizontal="center" vertical="center"/>
    </xf>
    <xf numFmtId="0" fontId="3" fillId="10" borderId="152" xfId="0" applyFont="1" applyFill="1" applyBorder="1" applyAlignment="1">
      <alignment horizontal="center" vertical="center"/>
    </xf>
    <xf numFmtId="0" fontId="3" fillId="10" borderId="115" xfId="0" applyFont="1" applyFill="1" applyBorder="1" applyAlignment="1">
      <alignment horizontal="center" vertical="center"/>
    </xf>
    <xf numFmtId="0" fontId="3" fillId="10" borderId="114" xfId="0" applyFont="1" applyFill="1" applyBorder="1" applyAlignment="1">
      <alignment horizontal="center" vertical="center"/>
    </xf>
    <xf numFmtId="0" fontId="7" fillId="10" borderId="118" xfId="0" applyFont="1" applyFill="1" applyBorder="1" applyAlignment="1" applyProtection="1">
      <alignment horizontal="center" vertical="center" wrapText="1"/>
      <protection locked="0"/>
    </xf>
    <xf numFmtId="0" fontId="7" fillId="10" borderId="116" xfId="0" applyFont="1" applyFill="1" applyBorder="1" applyAlignment="1" applyProtection="1">
      <alignment horizontal="center" vertical="center" wrapText="1"/>
      <protection locked="0"/>
    </xf>
    <xf numFmtId="0" fontId="7" fillId="10" borderId="151" xfId="0" applyFont="1" applyFill="1" applyBorder="1" applyAlignment="1" applyProtection="1">
      <alignment horizontal="center" vertical="center" wrapText="1"/>
      <protection locked="0"/>
    </xf>
    <xf numFmtId="0" fontId="7" fillId="10" borderId="114" xfId="0" applyFont="1" applyFill="1" applyBorder="1" applyAlignment="1" applyProtection="1">
      <alignment horizontal="center" vertical="center" wrapText="1"/>
      <protection locked="0"/>
    </xf>
    <xf numFmtId="0" fontId="53" fillId="10" borderId="148" xfId="0" applyFont="1" applyFill="1" applyBorder="1" applyAlignment="1">
      <alignment horizontal="center" vertical="center"/>
    </xf>
    <xf numFmtId="0" fontId="53" fillId="10" borderId="149" xfId="0" applyFont="1" applyFill="1" applyBorder="1" applyAlignment="1">
      <alignment horizontal="center" vertical="center"/>
    </xf>
    <xf numFmtId="0" fontId="53" fillId="10" borderId="146" xfId="0" applyFont="1" applyFill="1" applyBorder="1" applyAlignment="1">
      <alignment horizontal="center" vertical="center"/>
    </xf>
    <xf numFmtId="0" fontId="53" fillId="10" borderId="147" xfId="0" applyFont="1" applyFill="1" applyBorder="1" applyAlignment="1">
      <alignment horizontal="center" vertical="center"/>
    </xf>
    <xf numFmtId="0" fontId="49" fillId="10" borderId="146" xfId="0" applyFont="1" applyFill="1" applyBorder="1" applyAlignment="1">
      <alignment horizontal="center" vertical="center"/>
    </xf>
    <xf numFmtId="0" fontId="49" fillId="10" borderId="150" xfId="0" applyFont="1" applyFill="1" applyBorder="1" applyAlignment="1">
      <alignment horizontal="center" vertical="center"/>
    </xf>
    <xf numFmtId="0" fontId="49" fillId="10" borderId="149" xfId="0" applyFont="1" applyFill="1" applyBorder="1" applyAlignment="1">
      <alignment horizontal="center" vertical="center"/>
    </xf>
    <xf numFmtId="0" fontId="49" fillId="10" borderId="152" xfId="0" applyFont="1" applyFill="1" applyBorder="1" applyAlignment="1">
      <alignment horizontal="center" vertical="center"/>
    </xf>
    <xf numFmtId="0" fontId="49" fillId="10" borderId="115" xfId="0" applyFont="1" applyFill="1" applyBorder="1" applyAlignment="1">
      <alignment horizontal="center" vertical="center"/>
    </xf>
    <xf numFmtId="0" fontId="49" fillId="10" borderId="114" xfId="0" applyFont="1" applyFill="1" applyBorder="1" applyAlignment="1">
      <alignment horizontal="center" vertical="center"/>
    </xf>
    <xf numFmtId="0" fontId="54" fillId="10" borderId="116" xfId="0" applyFont="1" applyFill="1" applyBorder="1" applyAlignment="1" applyProtection="1">
      <alignment horizontal="center" vertical="center" wrapText="1"/>
      <protection locked="0"/>
    </xf>
    <xf numFmtId="0" fontId="54" fillId="10" borderId="114" xfId="0" applyFont="1" applyFill="1" applyBorder="1" applyAlignment="1" applyProtection="1">
      <alignment horizontal="center" vertical="center" wrapText="1"/>
      <protection locked="0"/>
    </xf>
    <xf numFmtId="0" fontId="52" fillId="10" borderId="40" xfId="0" applyFont="1" applyFill="1" applyBorder="1" applyAlignment="1">
      <alignment horizontal="center" wrapText="1"/>
    </xf>
    <xf numFmtId="0" fontId="52" fillId="10" borderId="21" xfId="0" applyFont="1" applyFill="1" applyBorder="1" applyAlignment="1">
      <alignment horizontal="center" wrapText="1"/>
    </xf>
    <xf numFmtId="0" fontId="49" fillId="10" borderId="66" xfId="0" applyFont="1" applyFill="1" applyBorder="1" applyAlignment="1">
      <alignment horizontal="center" wrapText="1"/>
    </xf>
    <xf numFmtId="0" fontId="49" fillId="10" borderId="68" xfId="0" applyFont="1" applyFill="1" applyBorder="1" applyAlignment="1">
      <alignment horizontal="center" wrapText="1"/>
    </xf>
    <xf numFmtId="0" fontId="49" fillId="10" borderId="40" xfId="0" applyFont="1" applyFill="1" applyBorder="1" applyAlignment="1">
      <alignment horizontal="center"/>
    </xf>
    <xf numFmtId="0" fontId="49" fillId="10" borderId="21" xfId="0" applyFont="1" applyFill="1" applyBorder="1" applyAlignment="1">
      <alignment horizontal="center"/>
    </xf>
    <xf numFmtId="0" fontId="3" fillId="17" borderId="146" xfId="0" applyFont="1" applyFill="1" applyBorder="1" applyAlignment="1">
      <alignment horizontal="center" vertical="center"/>
    </xf>
    <xf numFmtId="0" fontId="3" fillId="17" borderId="150" xfId="0" applyFont="1" applyFill="1" applyBorder="1" applyAlignment="1">
      <alignment horizontal="center" vertical="center"/>
    </xf>
    <xf numFmtId="0" fontId="3" fillId="17" borderId="149" xfId="0" applyFont="1" applyFill="1" applyBorder="1" applyAlignment="1">
      <alignment horizontal="center" vertical="center"/>
    </xf>
    <xf numFmtId="0" fontId="3" fillId="17" borderId="152" xfId="0" applyFont="1" applyFill="1" applyBorder="1" applyAlignment="1">
      <alignment horizontal="center" vertical="center"/>
    </xf>
    <xf numFmtId="0" fontId="3" fillId="17" borderId="115" xfId="0" applyFont="1" applyFill="1" applyBorder="1" applyAlignment="1">
      <alignment horizontal="center" vertical="center"/>
    </xf>
    <xf numFmtId="0" fontId="3" fillId="17" borderId="114" xfId="0" applyFont="1" applyFill="1" applyBorder="1" applyAlignment="1">
      <alignment horizontal="center" vertical="center"/>
    </xf>
    <xf numFmtId="0" fontId="7" fillId="17" borderId="151" xfId="0" applyFont="1" applyFill="1" applyBorder="1" applyAlignment="1" applyProtection="1">
      <alignment horizontal="center" vertical="center" wrapText="1"/>
      <protection locked="0"/>
    </xf>
    <xf numFmtId="0" fontId="7" fillId="17" borderId="114" xfId="0" applyFont="1" applyFill="1" applyBorder="1" applyAlignment="1" applyProtection="1">
      <alignment horizontal="center" vertical="center" wrapText="1"/>
      <protection locked="0"/>
    </xf>
    <xf numFmtId="0" fontId="7" fillId="17" borderId="152" xfId="0" applyFont="1" applyFill="1" applyBorder="1" applyAlignment="1" applyProtection="1">
      <alignment horizontal="center" vertical="center" wrapText="1"/>
      <protection locked="0"/>
    </xf>
    <xf numFmtId="0" fontId="7" fillId="17" borderId="153" xfId="0" applyFont="1" applyFill="1" applyBorder="1" applyAlignment="1" applyProtection="1">
      <alignment horizontal="center" vertical="center" wrapText="1"/>
      <protection locked="0"/>
    </xf>
    <xf numFmtId="0" fontId="7" fillId="17" borderId="118" xfId="0" applyFont="1" applyFill="1" applyBorder="1" applyAlignment="1" applyProtection="1">
      <alignment horizontal="center" vertical="center" wrapText="1"/>
      <protection locked="0"/>
    </xf>
    <xf numFmtId="0" fontId="7" fillId="17" borderId="116" xfId="0" applyFont="1" applyFill="1" applyBorder="1" applyAlignment="1" applyProtection="1">
      <alignment horizontal="center" vertical="center" wrapText="1"/>
      <protection locked="0"/>
    </xf>
    <xf numFmtId="0" fontId="6" fillId="17" borderId="146" xfId="0" applyFont="1" applyFill="1" applyBorder="1" applyAlignment="1">
      <alignment horizontal="center" vertical="center"/>
    </xf>
    <xf numFmtId="0" fontId="6" fillId="17" borderId="147" xfId="0" applyFont="1" applyFill="1" applyBorder="1" applyAlignment="1">
      <alignment horizontal="center" vertical="center"/>
    </xf>
    <xf numFmtId="0" fontId="6" fillId="17" borderId="148" xfId="0" applyFont="1" applyFill="1" applyBorder="1" applyAlignment="1">
      <alignment horizontal="center" vertical="center"/>
    </xf>
    <xf numFmtId="0" fontId="6" fillId="17" borderId="14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17" borderId="40" xfId="0" applyFont="1" applyFill="1" applyBorder="1" applyAlignment="1">
      <alignment horizontal="center" wrapText="1"/>
    </xf>
    <xf numFmtId="0" fontId="5" fillId="17" borderId="21" xfId="0" applyFont="1" applyFill="1" applyBorder="1" applyAlignment="1">
      <alignment horizontal="center" wrapText="1"/>
    </xf>
    <xf numFmtId="0" fontId="3" fillId="17" borderId="66" xfId="0" applyFont="1" applyFill="1" applyBorder="1" applyAlignment="1">
      <alignment horizontal="center" wrapText="1"/>
    </xf>
    <xf numFmtId="0" fontId="3" fillId="17" borderId="68" xfId="0" applyFont="1" applyFill="1" applyBorder="1" applyAlignment="1">
      <alignment horizontal="center" wrapText="1"/>
    </xf>
    <xf numFmtId="0" fontId="3" fillId="17" borderId="40" xfId="0" applyFont="1" applyFill="1" applyBorder="1" applyAlignment="1">
      <alignment horizontal="center"/>
    </xf>
    <xf numFmtId="0" fontId="3" fillId="17" borderId="21" xfId="0" applyFont="1" applyFill="1" applyBorder="1" applyAlignment="1">
      <alignment horizontal="center"/>
    </xf>
    <xf numFmtId="0" fontId="111" fillId="17" borderId="152" xfId="8" applyFont="1" applyFill="1" applyBorder="1" applyAlignment="1" applyProtection="1">
      <alignment horizontal="center" vertical="center"/>
      <protection locked="0"/>
    </xf>
    <xf numFmtId="0" fontId="111" fillId="17" borderId="114" xfId="8" applyFont="1" applyFill="1" applyBorder="1" applyAlignment="1" applyProtection="1">
      <alignment horizontal="center" vertical="center"/>
      <protection locked="0"/>
    </xf>
    <xf numFmtId="14" fontId="111" fillId="17" borderId="151" xfId="8" applyNumberFormat="1" applyFont="1" applyFill="1" applyBorder="1" applyAlignment="1" applyProtection="1">
      <alignment horizontal="center" vertical="center"/>
      <protection locked="0"/>
    </xf>
    <xf numFmtId="14" fontId="111" fillId="17" borderId="114" xfId="8" applyNumberFormat="1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Border="1" applyAlignment="1">
      <alignment horizontal="center" vertical="center"/>
    </xf>
    <xf numFmtId="0" fontId="112" fillId="17" borderId="119" xfId="8" applyFont="1" applyFill="1" applyBorder="1" applyAlignment="1">
      <alignment horizontal="center" vertical="center"/>
    </xf>
    <xf numFmtId="0" fontId="112" fillId="17" borderId="118" xfId="8" applyFont="1" applyFill="1" applyBorder="1" applyAlignment="1">
      <alignment horizontal="center" vertical="center"/>
    </xf>
    <xf numFmtId="0" fontId="112" fillId="17" borderId="169" xfId="8" applyFont="1" applyFill="1" applyBorder="1" applyAlignment="1">
      <alignment horizontal="center" vertical="center"/>
    </xf>
    <xf numFmtId="0" fontId="111" fillId="17" borderId="3" xfId="8" applyFont="1" applyFill="1" applyBorder="1" applyAlignment="1">
      <alignment horizontal="center" vertical="center" shrinkToFit="1"/>
    </xf>
    <xf numFmtId="0" fontId="111" fillId="17" borderId="6" xfId="8" applyFont="1" applyFill="1" applyBorder="1" applyAlignment="1">
      <alignment horizontal="center" vertical="center" shrinkToFit="1"/>
    </xf>
    <xf numFmtId="0" fontId="111" fillId="17" borderId="125" xfId="8" applyFont="1" applyFill="1" applyBorder="1" applyAlignment="1">
      <alignment horizontal="center" vertical="center" shrinkToFit="1"/>
    </xf>
    <xf numFmtId="0" fontId="32" fillId="17" borderId="5" xfId="8" applyFill="1" applyBorder="1" applyAlignment="1">
      <alignment horizontal="center" vertical="center" shrinkToFit="1"/>
    </xf>
    <xf numFmtId="0" fontId="32" fillId="17" borderId="116" xfId="8" applyFill="1" applyBorder="1" applyAlignment="1">
      <alignment horizontal="center" vertical="center" shrinkToFit="1"/>
    </xf>
    <xf numFmtId="0" fontId="32" fillId="17" borderId="117" xfId="8" applyFill="1" applyBorder="1" applyAlignment="1">
      <alignment horizontal="center" vertical="center" shrinkToFit="1"/>
    </xf>
    <xf numFmtId="0" fontId="111" fillId="17" borderId="148" xfId="8" applyFont="1" applyFill="1" applyBorder="1" applyAlignment="1">
      <alignment horizontal="center" vertical="center"/>
    </xf>
    <xf numFmtId="0" fontId="111" fillId="17" borderId="149" xfId="8" applyFont="1" applyFill="1" applyBorder="1" applyAlignment="1">
      <alignment horizontal="center" vertical="center"/>
    </xf>
    <xf numFmtId="0" fontId="111" fillId="17" borderId="146" xfId="8" applyFont="1" applyFill="1" applyBorder="1" applyAlignment="1">
      <alignment horizontal="center" vertical="center"/>
    </xf>
    <xf numFmtId="0" fontId="111" fillId="17" borderId="147" xfId="8" applyFont="1" applyFill="1" applyBorder="1" applyAlignment="1">
      <alignment horizontal="center" vertical="center"/>
    </xf>
    <xf numFmtId="0" fontId="111" fillId="17" borderId="4" xfId="8" applyFont="1" applyFill="1" applyBorder="1" applyAlignment="1">
      <alignment horizontal="center" vertical="center"/>
    </xf>
    <xf numFmtId="0" fontId="111" fillId="17" borderId="5" xfId="8" applyFont="1" applyFill="1" applyBorder="1" applyAlignment="1">
      <alignment horizontal="center" vertical="center"/>
    </xf>
    <xf numFmtId="0" fontId="111" fillId="17" borderId="66" xfId="8" applyFont="1" applyFill="1" applyBorder="1" applyAlignment="1">
      <alignment horizontal="center" vertical="center"/>
    </xf>
    <xf numFmtId="0" fontId="111" fillId="17" borderId="65" xfId="8" applyFont="1" applyFill="1" applyBorder="1" applyAlignment="1">
      <alignment horizontal="center" vertical="center"/>
    </xf>
    <xf numFmtId="0" fontId="111" fillId="17" borderId="51" xfId="8" applyFont="1" applyFill="1" applyBorder="1" applyAlignment="1">
      <alignment horizontal="center" vertical="center"/>
    </xf>
    <xf numFmtId="0" fontId="111" fillId="17" borderId="68" xfId="8" applyFont="1" applyFill="1" applyBorder="1" applyAlignment="1">
      <alignment horizontal="center" vertical="center"/>
    </xf>
    <xf numFmtId="0" fontId="111" fillId="17" borderId="0" xfId="8" applyFont="1" applyFill="1" applyAlignment="1">
      <alignment horizontal="center" vertical="center"/>
    </xf>
    <xf numFmtId="0" fontId="111" fillId="17" borderId="56" xfId="8" applyFont="1" applyFill="1" applyBorder="1" applyAlignment="1">
      <alignment horizontal="center" vertical="center"/>
    </xf>
    <xf numFmtId="0" fontId="111" fillId="17" borderId="155" xfId="8" applyFont="1" applyFill="1" applyBorder="1" applyAlignment="1">
      <alignment horizontal="center" vertical="center"/>
    </xf>
    <xf numFmtId="0" fontId="111" fillId="17" borderId="154" xfId="8" applyFont="1" applyFill="1" applyBorder="1" applyAlignment="1">
      <alignment horizontal="center" vertical="center"/>
    </xf>
    <xf numFmtId="0" fontId="111" fillId="17" borderId="156" xfId="8" applyFont="1" applyFill="1" applyBorder="1" applyAlignment="1">
      <alignment horizontal="center" vertical="center"/>
    </xf>
    <xf numFmtId="0" fontId="111" fillId="17" borderId="151" xfId="8" applyFont="1" applyFill="1" applyBorder="1" applyAlignment="1" applyProtection="1">
      <alignment horizontal="center" vertical="center"/>
      <protection locked="0"/>
    </xf>
    <xf numFmtId="49" fontId="0" fillId="11" borderId="6" xfId="1" applyNumberFormat="1" applyFont="1" applyFill="1" applyBorder="1" applyAlignment="1" applyProtection="1">
      <alignment horizontal="center" vertical="center" shrinkToFit="1"/>
      <protection locked="0"/>
    </xf>
    <xf numFmtId="49" fontId="0" fillId="11" borderId="115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7" applyFont="1" applyFill="1" applyAlignment="1" applyProtection="1">
      <alignment horizontal="center"/>
      <protection hidden="1"/>
    </xf>
    <xf numFmtId="0" fontId="6" fillId="0" borderId="0" xfId="8" applyFont="1" applyFill="1" applyAlignment="1">
      <alignment horizontal="center" vertical="center"/>
    </xf>
    <xf numFmtId="0" fontId="87" fillId="17" borderId="119" xfId="8" applyFont="1" applyFill="1" applyBorder="1" applyAlignment="1">
      <alignment horizontal="center" vertical="center"/>
    </xf>
    <xf numFmtId="0" fontId="87" fillId="17" borderId="118" xfId="8" applyFont="1" applyFill="1" applyBorder="1" applyAlignment="1">
      <alignment horizontal="center" vertical="center"/>
    </xf>
    <xf numFmtId="0" fontId="87" fillId="17" borderId="169" xfId="8" applyFont="1" applyFill="1" applyBorder="1" applyAlignment="1">
      <alignment horizontal="center" vertical="center"/>
    </xf>
    <xf numFmtId="0" fontId="64" fillId="17" borderId="3" xfId="8" applyFont="1" applyFill="1" applyBorder="1" applyAlignment="1">
      <alignment horizontal="center" vertical="center" shrinkToFit="1"/>
    </xf>
    <xf numFmtId="0" fontId="64" fillId="17" borderId="6" xfId="8" applyFont="1" applyFill="1" applyBorder="1" applyAlignment="1">
      <alignment horizontal="center" vertical="center" shrinkToFit="1"/>
    </xf>
    <xf numFmtId="0" fontId="64" fillId="17" borderId="125" xfId="8" applyFont="1" applyFill="1" applyBorder="1" applyAlignment="1">
      <alignment horizontal="center" vertical="center" shrinkToFit="1"/>
    </xf>
    <xf numFmtId="0" fontId="32" fillId="17" borderId="5" xfId="8" applyFont="1" applyFill="1" applyBorder="1" applyAlignment="1">
      <alignment horizontal="center" vertical="center" shrinkToFit="1"/>
    </xf>
    <xf numFmtId="0" fontId="32" fillId="17" borderId="116" xfId="8" applyFont="1" applyFill="1" applyBorder="1" applyAlignment="1">
      <alignment horizontal="center" vertical="center" shrinkToFit="1"/>
    </xf>
    <xf numFmtId="0" fontId="32" fillId="17" borderId="117" xfId="8" applyFont="1" applyFill="1" applyBorder="1" applyAlignment="1">
      <alignment horizontal="center" vertical="center" shrinkToFit="1"/>
    </xf>
    <xf numFmtId="0" fontId="64" fillId="17" borderId="66" xfId="8" applyNumberFormat="1" applyFont="1" applyFill="1" applyBorder="1" applyAlignment="1">
      <alignment horizontal="center" vertical="center"/>
    </xf>
    <xf numFmtId="0" fontId="32" fillId="17" borderId="65" xfId="8" applyNumberFormat="1" applyFill="1" applyBorder="1" applyAlignment="1">
      <alignment horizontal="center" vertical="center"/>
    </xf>
    <xf numFmtId="0" fontId="32" fillId="17" borderId="51" xfId="8" applyNumberFormat="1" applyFill="1" applyBorder="1" applyAlignment="1">
      <alignment horizontal="center" vertical="center"/>
    </xf>
    <xf numFmtId="0" fontId="32" fillId="17" borderId="68" xfId="8" applyNumberFormat="1" applyFill="1" applyBorder="1" applyAlignment="1">
      <alignment horizontal="center" vertical="center"/>
    </xf>
    <xf numFmtId="0" fontId="32" fillId="17" borderId="0" xfId="8" applyNumberFormat="1" applyFill="1" applyBorder="1" applyAlignment="1">
      <alignment horizontal="center" vertical="center"/>
    </xf>
    <xf numFmtId="0" fontId="32" fillId="17" borderId="56" xfId="8" applyNumberFormat="1" applyFill="1" applyBorder="1" applyAlignment="1">
      <alignment horizontal="center" vertical="center"/>
    </xf>
    <xf numFmtId="0" fontId="32" fillId="17" borderId="155" xfId="8" applyNumberFormat="1" applyFill="1" applyBorder="1" applyAlignment="1">
      <alignment horizontal="center" vertical="center"/>
    </xf>
    <xf numFmtId="0" fontId="32" fillId="17" borderId="154" xfId="8" applyNumberFormat="1" applyFill="1" applyBorder="1" applyAlignment="1">
      <alignment horizontal="center" vertical="center"/>
    </xf>
    <xf numFmtId="0" fontId="32" fillId="17" borderId="156" xfId="8" applyNumberFormat="1" applyFill="1" applyBorder="1" applyAlignment="1">
      <alignment horizontal="center" vertical="center"/>
    </xf>
    <xf numFmtId="14" fontId="87" fillId="17" borderId="151" xfId="8" applyNumberFormat="1" applyFont="1" applyFill="1" applyBorder="1" applyAlignment="1" applyProtection="1">
      <alignment horizontal="center" vertical="center"/>
      <protection hidden="1"/>
    </xf>
    <xf numFmtId="14" fontId="87" fillId="17" borderId="114" xfId="8" applyNumberFormat="1" applyFont="1" applyFill="1" applyBorder="1" applyAlignment="1" applyProtection="1">
      <alignment horizontal="center" vertical="center"/>
      <protection hidden="1"/>
    </xf>
    <xf numFmtId="0" fontId="64" fillId="17" borderId="4" xfId="8" applyFont="1" applyFill="1" applyBorder="1" applyAlignment="1">
      <alignment horizontal="center" vertical="center"/>
    </xf>
    <xf numFmtId="0" fontId="32" fillId="17" borderId="5" xfId="8" applyFill="1" applyBorder="1" applyAlignment="1">
      <alignment horizontal="center" vertical="center"/>
    </xf>
    <xf numFmtId="0" fontId="64" fillId="17" borderId="151" xfId="8" applyFont="1" applyFill="1" applyBorder="1" applyAlignment="1" applyProtection="1">
      <alignment horizontal="center" vertical="center"/>
      <protection hidden="1"/>
    </xf>
    <xf numFmtId="0" fontId="32" fillId="17" borderId="114" xfId="8" applyFill="1" applyBorder="1" applyAlignment="1" applyProtection="1">
      <alignment horizontal="center" vertical="center"/>
      <protection hidden="1"/>
    </xf>
    <xf numFmtId="0" fontId="64" fillId="17" borderId="152" xfId="8" applyFont="1" applyFill="1" applyBorder="1" applyAlignment="1" applyProtection="1">
      <alignment horizontal="center" vertical="center"/>
      <protection hidden="1"/>
    </xf>
    <xf numFmtId="0" fontId="64" fillId="17" borderId="148" xfId="8" applyFont="1" applyFill="1" applyBorder="1" applyAlignment="1">
      <alignment horizontal="center" vertical="center"/>
    </xf>
    <xf numFmtId="0" fontId="64" fillId="17" borderId="149" xfId="8" applyFont="1" applyFill="1" applyBorder="1" applyAlignment="1">
      <alignment horizontal="center" vertical="center"/>
    </xf>
    <xf numFmtId="0" fontId="64" fillId="17" borderId="146" xfId="8" applyFont="1" applyFill="1" applyBorder="1" applyAlignment="1">
      <alignment horizontal="center" vertical="center"/>
    </xf>
    <xf numFmtId="0" fontId="32" fillId="17" borderId="147" xfId="8" applyFill="1" applyBorder="1" applyAlignment="1">
      <alignment horizontal="center" vertical="center"/>
    </xf>
    <xf numFmtId="0" fontId="32" fillId="17" borderId="149" xfId="8" applyFill="1" applyBorder="1" applyAlignment="1">
      <alignment horizontal="center" vertical="center"/>
    </xf>
    <xf numFmtId="14" fontId="64" fillId="17" borderId="152" xfId="8" applyNumberFormat="1" applyFont="1" applyFill="1" applyBorder="1" applyAlignment="1" applyProtection="1">
      <alignment horizontal="center" vertical="center"/>
      <protection locked="0"/>
    </xf>
    <xf numFmtId="14" fontId="32" fillId="17" borderId="153" xfId="8" applyNumberFormat="1" applyFill="1" applyBorder="1" applyAlignment="1" applyProtection="1">
      <alignment horizontal="center" vertical="center"/>
      <protection locked="0"/>
    </xf>
    <xf numFmtId="14" fontId="64" fillId="17" borderId="151" xfId="8" applyNumberFormat="1" applyFont="1" applyFill="1" applyBorder="1" applyAlignment="1" applyProtection="1">
      <alignment horizontal="center" vertical="center"/>
      <protection locked="0"/>
    </xf>
    <xf numFmtId="14" fontId="32" fillId="17" borderId="114" xfId="8" applyNumberFormat="1" applyFill="1" applyBorder="1" applyAlignment="1" applyProtection="1">
      <alignment horizontal="center" vertical="center"/>
      <protection locked="0"/>
    </xf>
    <xf numFmtId="14" fontId="64" fillId="17" borderId="113" xfId="8" applyNumberFormat="1" applyFont="1" applyFill="1" applyBorder="1" applyAlignment="1" applyProtection="1">
      <alignment horizontal="center" vertical="center"/>
      <protection locked="0"/>
    </xf>
    <xf numFmtId="14" fontId="32" fillId="17" borderId="67" xfId="8" applyNumberFormat="1" applyFill="1" applyBorder="1" applyAlignment="1" applyProtection="1">
      <alignment horizontal="center" vertical="center"/>
      <protection locked="0"/>
    </xf>
    <xf numFmtId="0" fontId="6" fillId="0" borderId="0" xfId="7" applyFont="1" applyFill="1" applyAlignment="1" applyProtection="1">
      <alignment horizontal="center"/>
      <protection locked="0"/>
    </xf>
    <xf numFmtId="0" fontId="6" fillId="0" borderId="0" xfId="8" applyFont="1" applyFill="1" applyAlignment="1" applyProtection="1">
      <alignment horizontal="center" vertical="center"/>
      <protection locked="0"/>
    </xf>
    <xf numFmtId="0" fontId="87" fillId="17" borderId="157" xfId="8" applyFont="1" applyFill="1" applyBorder="1" applyAlignment="1">
      <alignment horizontal="center" vertical="center"/>
    </xf>
    <xf numFmtId="0" fontId="64" fillId="17" borderId="123" xfId="8" applyFont="1" applyFill="1" applyBorder="1" applyAlignment="1">
      <alignment horizontal="center" vertical="center" shrinkToFit="1"/>
    </xf>
    <xf numFmtId="0" fontId="32" fillId="17" borderId="67" xfId="8" applyFont="1" applyFill="1" applyBorder="1" applyAlignment="1">
      <alignment horizontal="center" vertical="center" shrinkToFit="1"/>
    </xf>
    <xf numFmtId="0" fontId="32" fillId="17" borderId="114" xfId="8" applyFill="1" applyBorder="1" applyAlignment="1" applyProtection="1">
      <alignment horizontal="center" vertical="center"/>
      <protection locked="0"/>
    </xf>
    <xf numFmtId="0" fontId="64" fillId="17" borderId="151" xfId="8" applyFont="1" applyFill="1" applyBorder="1" applyAlignment="1" applyProtection="1">
      <alignment horizontal="center" vertical="center"/>
      <protection locked="0"/>
    </xf>
    <xf numFmtId="0" fontId="64" fillId="17" borderId="152" xfId="8" applyFont="1" applyFill="1" applyBorder="1" applyAlignment="1" applyProtection="1">
      <alignment horizontal="center" vertical="center"/>
      <protection locked="0"/>
    </xf>
    <xf numFmtId="0" fontId="32" fillId="17" borderId="151" xfId="8" applyFont="1" applyFill="1" applyBorder="1" applyAlignment="1" applyProtection="1">
      <alignment horizontal="center" vertical="center"/>
      <protection locked="0"/>
    </xf>
    <xf numFmtId="0" fontId="32" fillId="17" borderId="4" xfId="8" applyFont="1" applyFill="1" applyBorder="1" applyAlignment="1">
      <alignment horizontal="center" vertical="center"/>
    </xf>
    <xf numFmtId="0" fontId="32" fillId="17" borderId="146" xfId="8" applyFont="1" applyFill="1" applyBorder="1" applyAlignment="1">
      <alignment horizontal="center" vertical="center"/>
    </xf>
    <xf numFmtId="0" fontId="31" fillId="11" borderId="6" xfId="1" applyNumberFormat="1" applyFont="1" applyFill="1" applyBorder="1" applyAlignment="1" applyProtection="1">
      <alignment horizontal="center" vertical="center" wrapText="1"/>
      <protection locked="0"/>
    </xf>
    <xf numFmtId="0" fontId="60" fillId="11" borderId="81" xfId="1" applyNumberFormat="1" applyFont="1" applyFill="1" applyBorder="1" applyAlignment="1">
      <alignment horizontal="center" vertical="center"/>
    </xf>
    <xf numFmtId="0" fontId="60" fillId="11" borderId="80" xfId="1" applyNumberFormat="1" applyFont="1" applyFill="1" applyBorder="1" applyAlignment="1">
      <alignment horizontal="center" vertical="center"/>
    </xf>
    <xf numFmtId="0" fontId="31" fillId="11" borderId="77" xfId="1" applyNumberFormat="1" applyFont="1" applyFill="1" applyBorder="1" applyAlignment="1">
      <alignment horizontal="center" wrapText="1"/>
    </xf>
    <xf numFmtId="0" fontId="31" fillId="11" borderId="128" xfId="1" applyNumberFormat="1" applyFont="1" applyFill="1" applyBorder="1" applyAlignment="1">
      <alignment horizontal="center" wrapText="1"/>
    </xf>
    <xf numFmtId="0" fontId="60" fillId="11" borderId="126" xfId="1" applyNumberFormat="1" applyFont="1" applyFill="1" applyBorder="1" applyAlignment="1">
      <alignment horizontal="center"/>
    </xf>
    <xf numFmtId="0" fontId="60" fillId="11" borderId="51" xfId="1" applyNumberFormat="1" applyFont="1" applyFill="1" applyBorder="1" applyAlignment="1">
      <alignment horizontal="center"/>
    </xf>
    <xf numFmtId="0" fontId="60" fillId="11" borderId="127" xfId="1" applyNumberFormat="1" applyFont="1" applyFill="1" applyBorder="1" applyAlignment="1">
      <alignment horizontal="center" vertical="center"/>
    </xf>
    <xf numFmtId="0" fontId="60" fillId="11" borderId="82" xfId="1" applyNumberFormat="1" applyFont="1" applyFill="1" applyBorder="1" applyAlignment="1">
      <alignment horizontal="center" vertical="center"/>
    </xf>
    <xf numFmtId="0" fontId="60" fillId="11" borderId="5" xfId="1" applyNumberFormat="1" applyFont="1" applyFill="1" applyBorder="1" applyAlignment="1">
      <alignment horizontal="center" vertical="center"/>
    </xf>
    <xf numFmtId="0" fontId="60" fillId="11" borderId="129" xfId="1" applyNumberFormat="1" applyFont="1" applyFill="1" applyBorder="1" applyAlignment="1">
      <alignment horizontal="center" vertical="center"/>
    </xf>
    <xf numFmtId="0" fontId="6" fillId="11" borderId="81" xfId="1" applyNumberFormat="1" applyFont="1" applyFill="1" applyBorder="1" applyAlignment="1">
      <alignment horizontal="center" vertical="center"/>
    </xf>
    <xf numFmtId="0" fontId="6" fillId="11" borderId="80" xfId="1" applyNumberFormat="1" applyFont="1" applyFill="1" applyBorder="1" applyAlignment="1">
      <alignment horizontal="center" vertical="center"/>
    </xf>
    <xf numFmtId="0" fontId="6" fillId="11" borderId="127" xfId="1" applyNumberFormat="1" applyFont="1" applyFill="1" applyBorder="1" applyAlignment="1">
      <alignment horizontal="center" vertical="center"/>
    </xf>
    <xf numFmtId="0" fontId="9" fillId="11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40" xfId="1" applyFont="1" applyFill="1" applyBorder="1" applyAlignment="1">
      <alignment horizontal="center" wrapText="1"/>
    </xf>
    <xf numFmtId="0" fontId="5" fillId="11" borderId="21" xfId="1" applyFont="1" applyFill="1" applyBorder="1" applyAlignment="1">
      <alignment horizontal="center" wrapText="1"/>
    </xf>
    <xf numFmtId="0" fontId="3" fillId="11" borderId="40" xfId="1" applyFont="1" applyFill="1" applyBorder="1" applyAlignment="1">
      <alignment horizontal="center"/>
    </xf>
    <xf numFmtId="0" fontId="3" fillId="11" borderId="21" xfId="1" applyFont="1" applyFill="1" applyBorder="1" applyAlignment="1">
      <alignment horizontal="center"/>
    </xf>
    <xf numFmtId="0" fontId="6" fillId="11" borderId="119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7" fillId="11" borderId="112" xfId="1" applyFont="1" applyFill="1" applyBorder="1" applyAlignment="1" applyProtection="1">
      <alignment horizontal="center" vertical="center" wrapText="1"/>
      <protection locked="0"/>
    </xf>
    <xf numFmtId="0" fontId="7" fillId="11" borderId="116" xfId="1" applyFont="1" applyFill="1" applyBorder="1" applyAlignment="1" applyProtection="1">
      <alignment horizontal="center" vertical="center" wrapText="1"/>
      <protection locked="0"/>
    </xf>
    <xf numFmtId="0" fontId="7" fillId="11" borderId="118" xfId="1" applyFont="1" applyFill="1" applyBorder="1" applyAlignment="1" applyProtection="1">
      <alignment horizontal="center" vertical="center" wrapText="1"/>
      <protection locked="0"/>
    </xf>
    <xf numFmtId="0" fontId="98" fillId="0" borderId="115" xfId="0" applyFont="1" applyBorder="1" applyAlignment="1">
      <alignment horizontal="center"/>
    </xf>
    <xf numFmtId="0" fontId="98" fillId="0" borderId="184" xfId="0" applyFont="1" applyBorder="1" applyAlignment="1">
      <alignment horizontal="center"/>
    </xf>
    <xf numFmtId="0" fontId="98" fillId="0" borderId="185" xfId="0" applyFont="1" applyBorder="1" applyAlignment="1">
      <alignment horizontal="center"/>
    </xf>
    <xf numFmtId="0" fontId="98" fillId="0" borderId="92" xfId="0" applyFont="1" applyBorder="1" applyAlignment="1">
      <alignment horizontal="center"/>
    </xf>
    <xf numFmtId="0" fontId="94" fillId="21" borderId="174" xfId="0" applyFont="1" applyFill="1" applyBorder="1" applyAlignment="1">
      <alignment horizontal="right" vertical="center"/>
    </xf>
    <xf numFmtId="0" fontId="94" fillId="21" borderId="0" xfId="0" applyFont="1" applyFill="1" applyAlignment="1">
      <alignment horizontal="right" vertical="center"/>
    </xf>
    <xf numFmtId="0" fontId="95" fillId="22" borderId="174" xfId="0" applyFont="1" applyFill="1" applyBorder="1" applyAlignment="1">
      <alignment horizontal="center" vertical="center"/>
    </xf>
    <xf numFmtId="0" fontId="95" fillId="22" borderId="0" xfId="0" applyFont="1" applyFill="1" applyAlignment="1">
      <alignment horizontal="center" vertical="center"/>
    </xf>
    <xf numFmtId="0" fontId="95" fillId="22" borderId="175" xfId="0" applyFont="1" applyFill="1" applyBorder="1" applyAlignment="1">
      <alignment horizontal="center" vertical="center"/>
    </xf>
    <xf numFmtId="44" fontId="95" fillId="22" borderId="174" xfId="0" applyNumberFormat="1" applyFont="1" applyFill="1" applyBorder="1" applyAlignment="1">
      <alignment horizontal="center"/>
    </xf>
    <xf numFmtId="44" fontId="101" fillId="22" borderId="0" xfId="0" applyNumberFormat="1" applyFont="1" applyFill="1" applyAlignment="1">
      <alignment horizontal="center"/>
    </xf>
    <xf numFmtId="44" fontId="101" fillId="22" borderId="175" xfId="0" applyNumberFormat="1" applyFont="1" applyFill="1" applyBorder="1" applyAlignment="1">
      <alignment horizontal="center"/>
    </xf>
    <xf numFmtId="0" fontId="102" fillId="17" borderId="180" xfId="0" applyFont="1" applyFill="1" applyBorder="1" applyAlignment="1">
      <alignment horizontal="center" vertical="center" wrapText="1"/>
    </xf>
    <xf numFmtId="0" fontId="0" fillId="19" borderId="171" xfId="0" applyFill="1" applyBorder="1" applyAlignment="1">
      <alignment horizontal="center"/>
    </xf>
    <xf numFmtId="0" fontId="0" fillId="19" borderId="172" xfId="0" applyFill="1" applyBorder="1" applyAlignment="1">
      <alignment horizontal="center"/>
    </xf>
    <xf numFmtId="0" fontId="0" fillId="19" borderId="174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19" borderId="192" xfId="0" applyFill="1" applyBorder="1" applyAlignment="1">
      <alignment horizontal="center"/>
    </xf>
    <xf numFmtId="0" fontId="0" fillId="19" borderId="93" xfId="0" applyFill="1" applyBorder="1" applyAlignment="1">
      <alignment horizontal="center"/>
    </xf>
    <xf numFmtId="0" fontId="114" fillId="0" borderId="54" xfId="0" applyFont="1" applyBorder="1" applyAlignment="1">
      <alignment horizontal="left" vertical="center"/>
    </xf>
    <xf numFmtId="0" fontId="114" fillId="0" borderId="113" xfId="0" applyFont="1" applyBorder="1" applyAlignment="1">
      <alignment horizontal="left" vertical="center"/>
    </xf>
    <xf numFmtId="0" fontId="114" fillId="0" borderId="13" xfId="0" applyFont="1" applyBorder="1" applyAlignment="1">
      <alignment horizontal="left" vertical="center"/>
    </xf>
    <xf numFmtId="0" fontId="114" fillId="0" borderId="58" xfId="0" applyFont="1" applyBorder="1" applyAlignment="1">
      <alignment horizontal="left" vertical="center"/>
    </xf>
    <xf numFmtId="0" fontId="114" fillId="0" borderId="0" xfId="0" applyFont="1" applyBorder="1" applyAlignment="1">
      <alignment horizontal="left" vertical="center"/>
    </xf>
    <xf numFmtId="0" fontId="114" fillId="0" borderId="57" xfId="0" applyFont="1" applyBorder="1" applyAlignment="1">
      <alignment horizontal="left" vertical="center"/>
    </xf>
    <xf numFmtId="0" fontId="114" fillId="0" borderId="184" xfId="0" applyFont="1" applyBorder="1" applyAlignment="1">
      <alignment horizontal="left" vertical="center"/>
    </xf>
    <xf numFmtId="0" fontId="114" fillId="0" borderId="154" xfId="0" applyFont="1" applyBorder="1" applyAlignment="1">
      <alignment horizontal="left" vertical="center"/>
    </xf>
    <xf numFmtId="0" fontId="114" fillId="0" borderId="185" xfId="0" applyFont="1" applyBorder="1" applyAlignment="1">
      <alignment horizontal="left" vertical="center"/>
    </xf>
    <xf numFmtId="49" fontId="114" fillId="31" borderId="192" xfId="0" applyNumberFormat="1" applyFont="1" applyFill="1" applyBorder="1" applyAlignment="1">
      <alignment horizontal="center" vertical="center"/>
    </xf>
    <xf numFmtId="49" fontId="114" fillId="31" borderId="87" xfId="0" applyNumberFormat="1" applyFont="1" applyFill="1" applyBorder="1" applyAlignment="1">
      <alignment horizontal="center" vertical="center"/>
    </xf>
    <xf numFmtId="49" fontId="114" fillId="31" borderId="93" xfId="0" applyNumberFormat="1" applyFont="1" applyFill="1" applyBorder="1" applyAlignment="1">
      <alignment horizontal="center" vertical="center"/>
    </xf>
    <xf numFmtId="0" fontId="6" fillId="0" borderId="0" xfId="1" applyFont="1" applyBorder="1" applyAlignment="1" applyProtection="1">
      <alignment horizontal="center"/>
      <protection locked="0"/>
    </xf>
    <xf numFmtId="0" fontId="32" fillId="0" borderId="0" xfId="1" applyFont="1" applyBorder="1"/>
    <xf numFmtId="0" fontId="32" fillId="0" borderId="0" xfId="1" applyFont="1" applyBorder="1" applyAlignment="1">
      <alignment horizontal="center"/>
    </xf>
    <xf numFmtId="0" fontId="9" fillId="0" borderId="0" xfId="1" applyFont="1" applyBorder="1" applyAlignment="1">
      <alignment shrinkToFit="1"/>
    </xf>
    <xf numFmtId="0" fontId="32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 shrinkToFit="1"/>
    </xf>
    <xf numFmtId="0" fontId="8" fillId="11" borderId="3" xfId="1" applyFont="1" applyFill="1" applyBorder="1" applyAlignment="1">
      <alignment horizontal="center" vertical="center"/>
    </xf>
    <xf numFmtId="0" fontId="57" fillId="11" borderId="3" xfId="1" applyFont="1" applyFill="1" applyBorder="1" applyAlignment="1">
      <alignment horizontal="center" vertical="center"/>
    </xf>
    <xf numFmtId="0" fontId="8" fillId="0" borderId="0" xfId="1" applyFont="1" applyBorder="1"/>
    <xf numFmtId="49" fontId="32" fillId="11" borderId="115" xfId="1" applyNumberFormat="1" applyFont="1" applyFill="1" applyBorder="1" applyAlignment="1" applyProtection="1">
      <alignment horizontal="center" vertical="center" shrinkToFit="1"/>
      <protection hidden="1"/>
    </xf>
    <xf numFmtId="49" fontId="32" fillId="11" borderId="6" xfId="1" applyNumberFormat="1" applyFont="1" applyFill="1" applyBorder="1" applyAlignment="1" applyProtection="1">
      <alignment horizontal="center" vertical="center" shrinkToFit="1"/>
      <protection locked="0"/>
    </xf>
    <xf numFmtId="165" fontId="32" fillId="11" borderId="11" xfId="1" applyNumberFormat="1" applyFont="1" applyFill="1" applyBorder="1" applyAlignment="1">
      <alignment horizontal="center" vertical="center"/>
    </xf>
    <xf numFmtId="165" fontId="32" fillId="11" borderId="39" xfId="1" applyNumberFormat="1" applyFont="1" applyFill="1" applyBorder="1" applyAlignment="1">
      <alignment horizontal="center" vertical="center"/>
    </xf>
    <xf numFmtId="165" fontId="32" fillId="11" borderId="117" xfId="1" applyNumberFormat="1" applyFont="1" applyFill="1" applyBorder="1" applyAlignment="1">
      <alignment horizontal="center" vertical="center" wrapText="1"/>
    </xf>
    <xf numFmtId="165" fontId="8" fillId="11" borderId="117" xfId="1" applyNumberFormat="1" applyFont="1" applyFill="1" applyBorder="1" applyAlignment="1">
      <alignment horizontal="center" vertical="center" wrapText="1"/>
    </xf>
    <xf numFmtId="49" fontId="32" fillId="14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1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shrinkToFit="1"/>
    </xf>
    <xf numFmtId="165" fontId="32" fillId="3" borderId="68" xfId="1" applyNumberFormat="1" applyFont="1" applyFill="1" applyBorder="1" applyAlignment="1">
      <alignment horizontal="center" vertical="center"/>
    </xf>
    <xf numFmtId="165" fontId="32" fillId="3" borderId="0" xfId="1" applyNumberFormat="1" applyFont="1" applyFill="1" applyBorder="1" applyAlignment="1">
      <alignment horizontal="center" vertical="center"/>
    </xf>
    <xf numFmtId="165" fontId="32" fillId="3" borderId="56" xfId="1" applyNumberFormat="1" applyFont="1" applyFill="1" applyBorder="1" applyAlignment="1">
      <alignment horizontal="center" vertical="center" wrapText="1"/>
    </xf>
    <xf numFmtId="165" fontId="32" fillId="3" borderId="65" xfId="1" applyNumberFormat="1" applyFont="1" applyFill="1" applyBorder="1" applyAlignment="1">
      <alignment horizontal="center" vertical="center"/>
    </xf>
    <xf numFmtId="165" fontId="32" fillId="3" borderId="65" xfId="1" applyNumberFormat="1" applyFont="1" applyFill="1" applyBorder="1" applyAlignment="1">
      <alignment horizontal="center" vertical="center" wrapText="1"/>
    </xf>
    <xf numFmtId="0" fontId="60" fillId="0" borderId="26" xfId="1" applyFont="1" applyBorder="1" applyAlignment="1" applyProtection="1">
      <alignment horizontal="center" vertical="center" shrinkToFit="1"/>
      <protection hidden="1"/>
    </xf>
    <xf numFmtId="49" fontId="32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61" fillId="0" borderId="42" xfId="1" applyFont="1" applyBorder="1" applyAlignment="1" applyProtection="1">
      <alignment horizontal="center" vertical="center"/>
      <protection hidden="1"/>
    </xf>
    <xf numFmtId="0" fontId="8" fillId="9" borderId="41" xfId="1" applyFont="1" applyFill="1" applyBorder="1" applyAlignment="1" applyProtection="1">
      <alignment vertical="center" wrapText="1"/>
      <protection hidden="1"/>
    </xf>
    <xf numFmtId="1" fontId="9" fillId="0" borderId="22" xfId="1" applyNumberFormat="1" applyFont="1" applyBorder="1" applyAlignment="1" applyProtection="1">
      <alignment horizontal="center" vertical="center" shrinkToFit="1"/>
      <protection hidden="1"/>
    </xf>
    <xf numFmtId="4" fontId="9" fillId="0" borderId="46" xfId="1" applyNumberFormat="1" applyFont="1" applyBorder="1" applyAlignment="1" applyProtection="1">
      <alignment horizontal="center" vertical="center" shrinkToFit="1"/>
      <protection hidden="1"/>
    </xf>
    <xf numFmtId="4" fontId="9" fillId="0" borderId="43" xfId="1" applyNumberFormat="1" applyFont="1" applyBorder="1" applyAlignment="1" applyProtection="1">
      <alignment horizontal="center" vertical="center" shrinkToFit="1"/>
      <protection hidden="1"/>
    </xf>
    <xf numFmtId="0" fontId="9" fillId="0" borderId="22" xfId="1" applyFont="1" applyBorder="1" applyAlignment="1" applyProtection="1">
      <alignment horizontal="center" vertical="center" shrinkToFit="1"/>
      <protection hidden="1"/>
    </xf>
    <xf numFmtId="166" fontId="9" fillId="0" borderId="22" xfId="1" applyNumberFormat="1" applyFont="1" applyBorder="1" applyAlignment="1" applyProtection="1">
      <alignment horizontal="center" vertical="center" shrinkToFit="1"/>
      <protection hidden="1"/>
    </xf>
    <xf numFmtId="0" fontId="3" fillId="9" borderId="63" xfId="1" applyFont="1" applyFill="1" applyBorder="1" applyAlignment="1" applyProtection="1">
      <alignment horizontal="center" vertical="center" shrinkToFit="1"/>
      <protection hidden="1"/>
    </xf>
    <xf numFmtId="0" fontId="9" fillId="0" borderId="17" xfId="1" applyFont="1" applyBorder="1" applyAlignment="1" applyProtection="1">
      <alignment horizontal="center" vertical="center"/>
      <protection locked="0" hidden="1"/>
    </xf>
    <xf numFmtId="0" fontId="61" fillId="0" borderId="29" xfId="1" applyFont="1" applyBorder="1" applyAlignment="1" applyProtection="1">
      <alignment horizontal="center" vertical="center"/>
      <protection hidden="1"/>
    </xf>
    <xf numFmtId="4" fontId="3" fillId="0" borderId="46" xfId="1" applyNumberFormat="1" applyFont="1" applyBorder="1" applyAlignment="1" applyProtection="1">
      <alignment horizontal="center" vertical="center" shrinkToFit="1"/>
      <protection hidden="1"/>
    </xf>
    <xf numFmtId="4" fontId="9" fillId="0" borderId="0" xfId="1" applyNumberFormat="1" applyFont="1" applyBorder="1" applyAlignment="1" applyProtection="1">
      <alignment horizontal="center" vertical="center" shrinkToFit="1"/>
      <protection hidden="1"/>
    </xf>
    <xf numFmtId="0" fontId="9" fillId="0" borderId="46" xfId="1" applyFont="1" applyBorder="1" applyAlignment="1">
      <alignment horizontal="center" vertical="center"/>
    </xf>
    <xf numFmtId="0" fontId="61" fillId="0" borderId="136" xfId="1" applyFont="1" applyBorder="1" applyAlignment="1" applyProtection="1">
      <alignment horizontal="center" vertical="center"/>
      <protection hidden="1"/>
    </xf>
    <xf numFmtId="0" fontId="8" fillId="9" borderId="168" xfId="1" applyFont="1" applyFill="1" applyBorder="1" applyAlignment="1" applyProtection="1">
      <alignment vertical="center" wrapText="1"/>
      <protection hidden="1"/>
    </xf>
    <xf numFmtId="1" fontId="9" fillId="0" borderId="137" xfId="1" applyNumberFormat="1" applyFont="1" applyBorder="1" applyAlignment="1" applyProtection="1">
      <alignment horizontal="center" vertical="center" shrinkToFit="1"/>
      <protection hidden="1"/>
    </xf>
    <xf numFmtId="4" fontId="9" fillId="0" borderId="167" xfId="1" applyNumberFormat="1" applyFont="1" applyBorder="1" applyAlignment="1" applyProtection="1">
      <alignment horizontal="center" vertical="center" shrinkToFit="1"/>
      <protection hidden="1"/>
    </xf>
    <xf numFmtId="4" fontId="9" fillId="0" borderId="139" xfId="1" applyNumberFormat="1" applyFont="1" applyBorder="1" applyAlignment="1" applyProtection="1">
      <alignment horizontal="center" vertical="center" shrinkToFit="1"/>
      <protection hidden="1"/>
    </xf>
    <xf numFmtId="0" fontId="9" fillId="0" borderId="137" xfId="1" applyFont="1" applyBorder="1" applyAlignment="1" applyProtection="1">
      <alignment horizontal="center" vertical="center" shrinkToFit="1"/>
      <protection hidden="1"/>
    </xf>
    <xf numFmtId="166" fontId="9" fillId="0" borderId="137" xfId="1" applyNumberFormat="1" applyFont="1" applyBorder="1" applyAlignment="1" applyProtection="1">
      <alignment horizontal="center" vertical="center" shrinkToFit="1"/>
      <protection hidden="1"/>
    </xf>
    <xf numFmtId="0" fontId="3" fillId="9" borderId="167" xfId="1" applyFont="1" applyFill="1" applyBorder="1" applyAlignment="1" applyProtection="1">
      <alignment horizontal="center" vertical="center" shrinkToFit="1"/>
      <protection hidden="1"/>
    </xf>
    <xf numFmtId="0" fontId="9" fillId="0" borderId="166" xfId="1" applyFont="1" applyBorder="1" applyAlignment="1" applyProtection="1">
      <alignment horizontal="center" vertical="center"/>
      <protection locked="0" hidden="1"/>
    </xf>
    <xf numFmtId="0" fontId="62" fillId="0" borderId="41" xfId="1" applyFont="1" applyBorder="1" applyAlignment="1" applyProtection="1">
      <alignment vertical="center" wrapText="1"/>
      <protection hidden="1"/>
    </xf>
    <xf numFmtId="0" fontId="60" fillId="0" borderId="63" xfId="1" applyFont="1" applyBorder="1" applyAlignment="1" applyProtection="1">
      <alignment horizontal="center" vertical="center" shrinkToFit="1"/>
      <protection hidden="1"/>
    </xf>
    <xf numFmtId="0" fontId="63" fillId="0" borderId="17" xfId="1" applyFont="1" applyBorder="1" applyAlignment="1" applyProtection="1">
      <alignment horizontal="center" vertical="center"/>
      <protection locked="0" hidden="1"/>
    </xf>
    <xf numFmtId="0" fontId="61" fillId="0" borderId="31" xfId="1" applyFont="1" applyBorder="1" applyAlignment="1" applyProtection="1">
      <alignment horizontal="center" vertical="center"/>
      <protection hidden="1"/>
    </xf>
    <xf numFmtId="0" fontId="62" fillId="0" borderId="69" xfId="1" applyFont="1" applyBorder="1" applyAlignment="1" applyProtection="1">
      <alignment vertical="center" wrapText="1"/>
      <protection hidden="1"/>
    </xf>
    <xf numFmtId="0" fontId="9" fillId="0" borderId="34" xfId="1" applyFont="1" applyBorder="1" applyAlignment="1" applyProtection="1">
      <alignment horizontal="center" vertical="center" shrinkToFit="1"/>
      <protection hidden="1"/>
    </xf>
    <xf numFmtId="4" fontId="9" fillId="0" borderId="50" xfId="1" applyNumberFormat="1" applyFont="1" applyBorder="1" applyAlignment="1" applyProtection="1">
      <alignment horizontal="center" vertical="center" shrinkToFit="1"/>
      <protection hidden="1"/>
    </xf>
    <xf numFmtId="4" fontId="9" fillId="0" borderId="48" xfId="1" applyNumberFormat="1" applyFont="1" applyBorder="1" applyAlignment="1" applyProtection="1">
      <alignment horizontal="center" vertical="center" shrinkToFit="1"/>
      <protection hidden="1"/>
    </xf>
    <xf numFmtId="0" fontId="60" fillId="0" borderId="50" xfId="1" applyFont="1" applyBorder="1" applyAlignment="1" applyProtection="1">
      <alignment horizontal="center" vertical="center" shrinkToFit="1"/>
      <protection hidden="1"/>
    </xf>
    <xf numFmtId="0" fontId="63" fillId="0" borderId="35" xfId="1" applyFont="1" applyBorder="1" applyAlignment="1" applyProtection="1">
      <alignment horizontal="center" vertical="center"/>
      <protection locked="0" hidden="1"/>
    </xf>
    <xf numFmtId="4" fontId="32" fillId="0" borderId="0" xfId="1" applyNumberFormat="1" applyFont="1" applyBorder="1" applyAlignment="1">
      <alignment horizontal="center" vertical="center"/>
    </xf>
    <xf numFmtId="0" fontId="63" fillId="0" borderId="0" xfId="1" applyFont="1" applyBorder="1" applyAlignment="1" applyProtection="1">
      <alignment horizontal="center" vertical="center"/>
      <protection locked="0" hidden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shrinkToFit="1"/>
    </xf>
    <xf numFmtId="0" fontId="9" fillId="0" borderId="0" xfId="1" applyFont="1" applyBorder="1" applyAlignment="1">
      <alignment horizontal="left" vertical="center"/>
    </xf>
    <xf numFmtId="4" fontId="32" fillId="0" borderId="0" xfId="1" applyNumberFormat="1" applyFont="1" applyBorder="1"/>
  </cellXfs>
  <cellStyles count="12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4" xfId="6" xr:uid="{00000000-0005-0000-0000-000005000000}"/>
    <cellStyle name="Normalno 5" xfId="11" xr:uid="{CA9B0363-712A-423D-A5A4-EB2544890B6B}"/>
    <cellStyle name="Obično_2012" xfId="4" xr:uid="{00000000-0005-0000-0000-000006000000}"/>
    <cellStyle name="Obično_Lige07" xfId="8" xr:uid="{00000000-0005-0000-0000-000007000000}"/>
    <cellStyle name="Obično_List1" xfId="10" xr:uid="{00000000-0005-0000-0000-000008000000}"/>
    <cellStyle name="Obično_Zbirna lista ulova" xfId="7" xr:uid="{00000000-0005-0000-0000-000009000000}"/>
    <cellStyle name="Obično_Zbirni rezultati lige" xfId="9" xr:uid="{00000000-0005-0000-0000-00000A000000}"/>
    <cellStyle name="Tekst objašnjenj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8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8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8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5" Type="http://schemas.openxmlformats.org/officeDocument/2006/relationships/image" Target="../media/image30.jpeg"/><Relationship Id="rId4" Type="http://schemas.openxmlformats.org/officeDocument/2006/relationships/image" Target="../media/image29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3</xdr:col>
      <xdr:colOff>152400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7" name="Picture 1" descr="grb HŠRS 2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8" name="Picture 3" descr="grb HŠRS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42</xdr:row>
      <xdr:rowOff>47625</xdr:rowOff>
    </xdr:to>
    <xdr:sp macro="" textlink="">
      <xdr:nvSpPr>
        <xdr:cNvPr id="12290" name="shapetype_202" hidden="1"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80280</xdr:colOff>
      <xdr:row>5</xdr:row>
      <xdr:rowOff>67320</xdr:rowOff>
    </xdr:from>
    <xdr:to>
      <xdr:col>1</xdr:col>
      <xdr:colOff>876960</xdr:colOff>
      <xdr:row>8</xdr:row>
      <xdr:rowOff>86040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2800" y="1143360"/>
          <a:ext cx="796680" cy="733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40680</xdr:colOff>
      <xdr:row>0</xdr:row>
      <xdr:rowOff>10080</xdr:rowOff>
    </xdr:from>
    <xdr:to>
      <xdr:col>0</xdr:col>
      <xdr:colOff>906480</xdr:colOff>
      <xdr:row>2</xdr:row>
      <xdr:rowOff>248040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680" y="10080"/>
          <a:ext cx="865800" cy="80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9" name="Picture 1" descr="grb HŠRS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13314" name="shapetype_202" hidden="1">
          <a:extLst>
            <a:ext uri="{FF2B5EF4-FFF2-40B4-BE49-F238E27FC236}">
              <a16:creationId xmlns:a16="http://schemas.microsoft.com/office/drawing/2014/main" id="{00000000-0008-0000-0C00-0000023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199800</xdr:rowOff>
    </xdr:to>
    <xdr:pic>
      <xdr:nvPicPr>
        <xdr:cNvPr id="20" name="Picture 1" descr="grb HŠRS 2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104760</xdr:rowOff>
    </xdr:from>
    <xdr:to>
      <xdr:col>2</xdr:col>
      <xdr:colOff>917280</xdr:colOff>
      <xdr:row>5</xdr:row>
      <xdr:rowOff>238320</xdr:rowOff>
    </xdr:to>
    <xdr:pic>
      <xdr:nvPicPr>
        <xdr:cNvPr id="21" name="Picture 3" descr="grb HŠRS 3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2189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38</xdr:row>
      <xdr:rowOff>0</xdr:rowOff>
    </xdr:to>
    <xdr:sp macro="" textlink="">
      <xdr:nvSpPr>
        <xdr:cNvPr id="14338" name="shapetype_202" hidden="1">
          <a:extLst>
            <a:ext uri="{FF2B5EF4-FFF2-40B4-BE49-F238E27FC236}">
              <a16:creationId xmlns:a16="http://schemas.microsoft.com/office/drawing/2014/main" id="{00000000-0008-0000-0D00-0000023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828675" cy="803275"/>
    <xdr:pic macro="[0]!ekipno">
      <xdr:nvPicPr>
        <xdr:cNvPr id="2" name="Picture 1" descr="grb HŠRS 2">
          <a:extLst>
            <a:ext uri="{FF2B5EF4-FFF2-40B4-BE49-F238E27FC236}">
              <a16:creationId xmlns:a16="http://schemas.microsoft.com/office/drawing/2014/main" id="{F55750B3-C4B2-46BD-820B-4355C18B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1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33058513-ABD5-4CC6-99F6-88B5E532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238125</xdr:rowOff>
    </xdr:to>
    <xdr:pic macro="[1]!sortpoekipama">
      <xdr:nvPicPr>
        <xdr:cNvPr id="3" name="Picture 3" descr="grb HŠRS 3">
          <a:extLst>
            <a:ext uri="{FF2B5EF4-FFF2-40B4-BE49-F238E27FC236}">
              <a16:creationId xmlns:a16="http://schemas.microsoft.com/office/drawing/2014/main" id="{65F7D6CB-7384-47AF-8C97-FC19272B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6</xdr:row>
      <xdr:rowOff>57150</xdr:rowOff>
    </xdr:from>
    <xdr:to>
      <xdr:col>2</xdr:col>
      <xdr:colOff>838200</xdr:colOff>
      <xdr:row>8</xdr:row>
      <xdr:rowOff>28575</xdr:rowOff>
    </xdr:to>
    <xdr:pic macro="[2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4161BD0-B01A-4B63-8B75-079A5280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543050"/>
          <a:ext cx="400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0</xdr:row>
      <xdr:rowOff>114300</xdr:rowOff>
    </xdr:from>
    <xdr:to>
      <xdr:col>1</xdr:col>
      <xdr:colOff>811865</xdr:colOff>
      <xdr:row>3</xdr:row>
      <xdr:rowOff>123825</xdr:rowOff>
    </xdr:to>
    <xdr:pic macro="[2]!pojedinačn0">
      <xdr:nvPicPr>
        <xdr:cNvPr id="5" name="Picture 1" descr="grb HŠRS 2">
          <a:extLst>
            <a:ext uri="{FF2B5EF4-FFF2-40B4-BE49-F238E27FC236}">
              <a16:creationId xmlns:a16="http://schemas.microsoft.com/office/drawing/2014/main" id="{6512BA4A-12CF-4B94-B382-A7D31E01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14300"/>
          <a:ext cx="1011891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6</xdr:row>
      <xdr:rowOff>104776</xdr:rowOff>
    </xdr:from>
    <xdr:to>
      <xdr:col>1</xdr:col>
      <xdr:colOff>819150</xdr:colOff>
      <xdr:row>7</xdr:row>
      <xdr:rowOff>304801</xdr:rowOff>
    </xdr:to>
    <xdr:pic macro="[3]!sortpoprezimenu">
      <xdr:nvPicPr>
        <xdr:cNvPr id="3" name="Picture 1">
          <a:extLst>
            <a:ext uri="{FF2B5EF4-FFF2-40B4-BE49-F238E27FC236}">
              <a16:creationId xmlns:a16="http://schemas.microsoft.com/office/drawing/2014/main" id="{97B932A8-FE01-4CB6-9201-24BADEC7C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085851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161925</xdr:rowOff>
    </xdr:from>
    <xdr:to>
      <xdr:col>1</xdr:col>
      <xdr:colOff>643467</xdr:colOff>
      <xdr:row>2</xdr:row>
      <xdr:rowOff>287867</xdr:rowOff>
    </xdr:to>
    <xdr:pic macro="[3]!pojedinačn0">
      <xdr:nvPicPr>
        <xdr:cNvPr id="4" name="Picture 1" descr="grb HŠRS 2">
          <a:extLst>
            <a:ext uri="{FF2B5EF4-FFF2-40B4-BE49-F238E27FC236}">
              <a16:creationId xmlns:a16="http://schemas.microsoft.com/office/drawing/2014/main" id="{340CEB4E-698A-4E16-BA3B-2B967B34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814917" cy="81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47626</xdr:rowOff>
    </xdr:from>
    <xdr:to>
      <xdr:col>1</xdr:col>
      <xdr:colOff>800100</xdr:colOff>
      <xdr:row>6</xdr:row>
      <xdr:rowOff>285751</xdr:rowOff>
    </xdr:to>
    <xdr:pic macro="[3]!sortpoprezimenu">
      <xdr:nvPicPr>
        <xdr:cNvPr id="2" name="Picture 1">
          <a:extLst>
            <a:ext uri="{FF2B5EF4-FFF2-40B4-BE49-F238E27FC236}">
              <a16:creationId xmlns:a16="http://schemas.microsoft.com/office/drawing/2014/main" id="{E0B352F6-BF2D-49A5-BB82-A19AE9C2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90626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1</xdr:col>
      <xdr:colOff>485775</xdr:colOff>
      <xdr:row>2</xdr:row>
      <xdr:rowOff>209550</xdr:rowOff>
    </xdr:to>
    <xdr:pic macro="[3]!pojedinačn0">
      <xdr:nvPicPr>
        <xdr:cNvPr id="4" name="Picture 1" descr="grb HŠRS 2">
          <a:extLst>
            <a:ext uri="{FF2B5EF4-FFF2-40B4-BE49-F238E27FC236}">
              <a16:creationId xmlns:a16="http://schemas.microsoft.com/office/drawing/2014/main" id="{6A3E1E48-FB1F-41A7-BBDE-41911396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819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</xdr:rowOff>
    </xdr:from>
    <xdr:ext cx="820208" cy="801158"/>
    <xdr:pic macro="[0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B4BE8693-7AF4-47E7-8E79-DC74EFB3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0208" cy="801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476250</xdr:colOff>
      <xdr:row>4</xdr:row>
      <xdr:rowOff>133350</xdr:rowOff>
    </xdr:from>
    <xdr:ext cx="447675" cy="433387"/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FFEFDD46-23AE-4CBC-8299-5631AB6BD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81050"/>
          <a:ext cx="447675" cy="433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">
      <xdr:nvPicPr>
        <xdr:cNvPr id="5" name="Picture 1">
          <a:extLst>
            <a:ext uri="{FF2B5EF4-FFF2-40B4-BE49-F238E27FC236}">
              <a16:creationId xmlns:a16="http://schemas.microsoft.com/office/drawing/2014/main" id="{37C0C127-6920-4EF3-9FF4-E3C1B97C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5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92A4A416-EFA6-4E4F-9487-C5DE21B4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5]!sortpoprezimenu">
      <xdr:nvPicPr>
        <xdr:cNvPr id="3" name="Picture 3">
          <a:extLst>
            <a:ext uri="{FF2B5EF4-FFF2-40B4-BE49-F238E27FC236}">
              <a16:creationId xmlns:a16="http://schemas.microsoft.com/office/drawing/2014/main" id="{1718BD78-4E2A-463D-9D94-82046BBD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5]!sortpoprezimenu18">
      <xdr:nvPicPr>
        <xdr:cNvPr id="4" name="Picture 6">
          <a:extLst>
            <a:ext uri="{FF2B5EF4-FFF2-40B4-BE49-F238E27FC236}">
              <a16:creationId xmlns:a16="http://schemas.microsoft.com/office/drawing/2014/main" id="{E468F1D6-A89A-4E37-B70D-DFDB393E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">
      <xdr:nvPicPr>
        <xdr:cNvPr id="7" name="Picture 3">
          <a:extLst>
            <a:ext uri="{FF2B5EF4-FFF2-40B4-BE49-F238E27FC236}">
              <a16:creationId xmlns:a16="http://schemas.microsoft.com/office/drawing/2014/main" id="{75CB02CF-60C1-4B20-B03E-65938692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18">
      <xdr:nvPicPr>
        <xdr:cNvPr id="8" name="Picture 6">
          <a:extLst>
            <a:ext uri="{FF2B5EF4-FFF2-40B4-BE49-F238E27FC236}">
              <a16:creationId xmlns:a16="http://schemas.microsoft.com/office/drawing/2014/main" id="{54E64B19-BE66-4B7A-9731-FED072CA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5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22964010-ED8B-45FF-9A13-86A9D9D2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5]!sortpoprezimenu23">
      <xdr:nvPicPr>
        <xdr:cNvPr id="3" name="Picture 3">
          <a:extLst>
            <a:ext uri="{FF2B5EF4-FFF2-40B4-BE49-F238E27FC236}">
              <a16:creationId xmlns:a16="http://schemas.microsoft.com/office/drawing/2014/main" id="{7415E30C-961F-4E75-A997-8A81DDA3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23">
      <xdr:nvPicPr>
        <xdr:cNvPr id="4" name="Picture 3">
          <a:extLst>
            <a:ext uri="{FF2B5EF4-FFF2-40B4-BE49-F238E27FC236}">
              <a16:creationId xmlns:a16="http://schemas.microsoft.com/office/drawing/2014/main" id="{51470F4A-60BC-485C-8598-A952716E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57240</xdr:rowOff>
    </xdr:from>
    <xdr:to>
      <xdr:col>1</xdr:col>
      <xdr:colOff>544680</xdr:colOff>
      <xdr:row>4</xdr:row>
      <xdr:rowOff>86040</xdr:rowOff>
    </xdr:to>
    <xdr:pic>
      <xdr:nvPicPr>
        <xdr:cNvPr id="36" name="Slika 2" descr="grb HŠRS 2.jpg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57240"/>
          <a:ext cx="86652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19</xdr:col>
      <xdr:colOff>190500</xdr:colOff>
      <xdr:row>56</xdr:row>
      <xdr:rowOff>142875</xdr:rowOff>
    </xdr:to>
    <xdr:sp macro="" textlink="">
      <xdr:nvSpPr>
        <xdr:cNvPr id="22530" name="shapetype_202" hidden="1">
          <a:extLst>
            <a:ext uri="{FF2B5EF4-FFF2-40B4-BE49-F238E27FC236}">
              <a16:creationId xmlns:a16="http://schemas.microsoft.com/office/drawing/2014/main" id="{00000000-0008-0000-1500-0000025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276691</xdr:colOff>
      <xdr:row>1</xdr:row>
      <xdr:rowOff>21627</xdr:rowOff>
    </xdr:from>
    <xdr:to>
      <xdr:col>16</xdr:col>
      <xdr:colOff>391365</xdr:colOff>
      <xdr:row>6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878F072-0ABF-42A0-BFE9-D6814525BCE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11091" y="669327"/>
          <a:ext cx="1038599" cy="104517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152595</xdr:rowOff>
    </xdr:from>
    <xdr:to>
      <xdr:col>1</xdr:col>
      <xdr:colOff>834480</xdr:colOff>
      <xdr:row>6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50121A1-9362-487F-B06D-D99975AB74E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2400" y="800295"/>
          <a:ext cx="996405" cy="9332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276691</xdr:colOff>
      <xdr:row>1</xdr:row>
      <xdr:rowOff>21627</xdr:rowOff>
    </xdr:from>
    <xdr:to>
      <xdr:col>16</xdr:col>
      <xdr:colOff>391365</xdr:colOff>
      <xdr:row>6</xdr:row>
      <xdr:rowOff>38100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8F7A7262-9FE4-4014-94AA-F20567A7FD9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6141" y="183552"/>
          <a:ext cx="1038599" cy="104517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152595</xdr:rowOff>
    </xdr:from>
    <xdr:to>
      <xdr:col>1</xdr:col>
      <xdr:colOff>834480</xdr:colOff>
      <xdr:row>6</xdr:row>
      <xdr:rowOff>57150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9E9AF87-BDD0-4E79-95C6-5A3A28AA0DB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2400" y="314520"/>
          <a:ext cx="996405" cy="93325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186075</xdr:colOff>
      <xdr:row>1</xdr:row>
      <xdr:rowOff>47625</xdr:rowOff>
    </xdr:from>
    <xdr:to>
      <xdr:col>1</xdr:col>
      <xdr:colOff>1028700</xdr:colOff>
      <xdr:row>5</xdr:row>
      <xdr:rowOff>66675</xdr:rowOff>
    </xdr:to>
    <xdr:pic>
      <xdr:nvPicPr>
        <xdr:cNvPr id="39" name="Picture 1" descr="Riba_abc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9925" y="228600"/>
          <a:ext cx="842625" cy="7905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133350</xdr:colOff>
      <xdr:row>0</xdr:row>
      <xdr:rowOff>142875</xdr:rowOff>
    </xdr:from>
    <xdr:to>
      <xdr:col>1</xdr:col>
      <xdr:colOff>1137616</xdr:colOff>
      <xdr:row>5</xdr:row>
      <xdr:rowOff>142875</xdr:rowOff>
    </xdr:to>
    <xdr:pic>
      <xdr:nvPicPr>
        <xdr:cNvPr id="9" name="Picture 1" descr="Riba_abc">
          <a:extLst>
            <a:ext uri="{FF2B5EF4-FFF2-40B4-BE49-F238E27FC236}">
              <a16:creationId xmlns:a16="http://schemas.microsoft.com/office/drawing/2014/main" id="{00416A15-58ED-4D37-B620-7BD16255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2875"/>
          <a:ext cx="100426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311524</xdr:colOff>
      <xdr:row>0</xdr:row>
      <xdr:rowOff>146797</xdr:rowOff>
    </xdr:from>
    <xdr:to>
      <xdr:col>1</xdr:col>
      <xdr:colOff>1465730</xdr:colOff>
      <xdr:row>6</xdr:row>
      <xdr:rowOff>300877</xdr:rowOff>
    </xdr:to>
    <xdr:pic macro="[7]!Ukupniplasman">
      <xdr:nvPicPr>
        <xdr:cNvPr id="4" name="Slika 6">
          <a:extLst>
            <a:ext uri="{FF2B5EF4-FFF2-40B4-BE49-F238E27FC236}">
              <a16:creationId xmlns:a16="http://schemas.microsoft.com/office/drawing/2014/main" id="{97938B7B-1FB3-4BCE-AA6F-B7F96214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30" y="146797"/>
          <a:ext cx="1154206" cy="122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1740145</xdr:colOff>
      <xdr:row>0</xdr:row>
      <xdr:rowOff>238125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222" y="238125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549519</xdr:colOff>
      <xdr:row>4</xdr:row>
      <xdr:rowOff>219808</xdr:rowOff>
    </xdr:from>
    <xdr:ext cx="828675" cy="803275"/>
    <xdr:pic macro="[0]!ekipno">
      <xdr:nvPicPr>
        <xdr:cNvPr id="5" name="Picture 1" descr="grb HŠRS 2">
          <a:extLst>
            <a:ext uri="{FF2B5EF4-FFF2-40B4-BE49-F238E27FC236}">
              <a16:creationId xmlns:a16="http://schemas.microsoft.com/office/drawing/2014/main" id="{0C5DCD62-1120-45F8-A648-9F5B9B5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336" y="2472837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493560</xdr:colOff>
      <xdr:row>4</xdr:row>
      <xdr:rowOff>104400</xdr:rowOff>
    </xdr:from>
    <xdr:to>
      <xdr:col>2</xdr:col>
      <xdr:colOff>920673</xdr:colOff>
      <xdr:row>5</xdr:row>
      <xdr:rowOff>118343</xdr:rowOff>
    </xdr:to>
    <xdr:pic>
      <xdr:nvPicPr>
        <xdr:cNvPr id="6" name="Picture 3" descr="grb HŠRS 3">
          <a:extLst>
            <a:ext uri="{FF2B5EF4-FFF2-40B4-BE49-F238E27FC236}">
              <a16:creationId xmlns:a16="http://schemas.microsoft.com/office/drawing/2014/main" id="{AA500562-D211-4B15-91E7-CF98B20952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23720" cy="390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931473</xdr:colOff>
      <xdr:row>5</xdr:row>
      <xdr:rowOff>118343</xdr:rowOff>
    </xdr:to>
    <xdr:pic>
      <xdr:nvPicPr>
        <xdr:cNvPr id="7" name="Picture 3" descr="grb HŠRS 3">
          <a:extLst>
            <a:ext uri="{FF2B5EF4-FFF2-40B4-BE49-F238E27FC236}">
              <a16:creationId xmlns:a16="http://schemas.microsoft.com/office/drawing/2014/main" id="{6491F33D-F588-4763-B66C-3396C1D3ABE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34520" cy="39037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2</xdr:row>
      <xdr:rowOff>57151</xdr:rowOff>
    </xdr:from>
    <xdr:to>
      <xdr:col>1</xdr:col>
      <xdr:colOff>647700</xdr:colOff>
      <xdr:row>3</xdr:row>
      <xdr:rowOff>238125</xdr:rowOff>
    </xdr:to>
    <xdr:pic>
      <xdr:nvPicPr>
        <xdr:cNvPr id="4" name="Picture 1" descr="grb HŠRS 2">
          <a:extLst>
            <a:ext uri="{FF2B5EF4-FFF2-40B4-BE49-F238E27FC236}">
              <a16:creationId xmlns:a16="http://schemas.microsoft.com/office/drawing/2014/main" id="{32D77D9F-DF6F-4A03-AD10-8A630DDD28E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0076" y="390526"/>
          <a:ext cx="390524" cy="3714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13</xdr:col>
      <xdr:colOff>0</xdr:colOff>
      <xdr:row>2</xdr:row>
      <xdr:rowOff>9525</xdr:rowOff>
    </xdr:to>
    <xdr:pic>
      <xdr:nvPicPr>
        <xdr:cNvPr id="6" name="Picture 45">
          <a:extLst>
            <a:ext uri="{FF2B5EF4-FFF2-40B4-BE49-F238E27FC236}">
              <a16:creationId xmlns:a16="http://schemas.microsoft.com/office/drawing/2014/main" id="{6F0AEAF9-34F0-4C57-9D57-0B4FF676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8582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114301</xdr:rowOff>
    </xdr:from>
    <xdr:to>
      <xdr:col>1</xdr:col>
      <xdr:colOff>600075</xdr:colOff>
      <xdr:row>1</xdr:row>
      <xdr:rowOff>742950</xdr:rowOff>
    </xdr:to>
    <xdr:pic>
      <xdr:nvPicPr>
        <xdr:cNvPr id="7" name="Slika 4" descr="Nova slika.png">
          <a:extLst>
            <a:ext uri="{FF2B5EF4-FFF2-40B4-BE49-F238E27FC236}">
              <a16:creationId xmlns:a16="http://schemas.microsoft.com/office/drawing/2014/main" id="{77168353-71AE-4C7A-97AC-3CC78DBC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1"/>
          <a:ext cx="1171575" cy="107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571500</xdr:colOff>
      <xdr:row>8</xdr:row>
      <xdr:rowOff>57150</xdr:rowOff>
    </xdr:from>
    <xdr:to>
      <xdr:col>14</xdr:col>
      <xdr:colOff>152400</xdr:colOff>
      <xdr:row>14</xdr:row>
      <xdr:rowOff>19050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123825</xdr:colOff>
      <xdr:row>1</xdr:row>
      <xdr:rowOff>219075</xdr:rowOff>
    </xdr:from>
    <xdr:to>
      <xdr:col>12</xdr:col>
      <xdr:colOff>247650</xdr:colOff>
      <xdr:row>1</xdr:row>
      <xdr:rowOff>752475</xdr:rowOff>
    </xdr:to>
    <xdr:pic>
      <xdr:nvPicPr>
        <xdr:cNvPr id="9" name="Slika 11">
          <a:extLst>
            <a:ext uri="{FF2B5EF4-FFF2-40B4-BE49-F238E27FC236}">
              <a16:creationId xmlns:a16="http://schemas.microsoft.com/office/drawing/2014/main" id="{EB5E54F7-9ADE-45C3-828E-C6682572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666750"/>
          <a:ext cx="2562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13</xdr:col>
      <xdr:colOff>0</xdr:colOff>
      <xdr:row>2</xdr:row>
      <xdr:rowOff>9525</xdr:rowOff>
    </xdr:to>
    <xdr:pic>
      <xdr:nvPicPr>
        <xdr:cNvPr id="14" name="Picture 45">
          <a:extLst>
            <a:ext uri="{FF2B5EF4-FFF2-40B4-BE49-F238E27FC236}">
              <a16:creationId xmlns:a16="http://schemas.microsoft.com/office/drawing/2014/main" id="{A73CDF49-2E75-4FCD-A246-26EE9250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8582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561975</xdr:colOff>
      <xdr:row>1</xdr:row>
      <xdr:rowOff>685800</xdr:rowOff>
    </xdr:to>
    <xdr:pic>
      <xdr:nvPicPr>
        <xdr:cNvPr id="15" name="Slika 4" descr="Nova slika.png">
          <a:extLst>
            <a:ext uri="{FF2B5EF4-FFF2-40B4-BE49-F238E27FC236}">
              <a16:creationId xmlns:a16="http://schemas.microsoft.com/office/drawing/2014/main" id="{351D9B01-CF39-4FF5-814F-E9056CA3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1715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571500</xdr:colOff>
      <xdr:row>8</xdr:row>
      <xdr:rowOff>57150</xdr:rowOff>
    </xdr:from>
    <xdr:to>
      <xdr:col>14</xdr:col>
      <xdr:colOff>152400</xdr:colOff>
      <xdr:row>12</xdr:row>
      <xdr:rowOff>38100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0</xdr:row>
      <xdr:rowOff>914400</xdr:rowOff>
    </xdr:from>
    <xdr:to>
      <xdr:col>9</xdr:col>
      <xdr:colOff>581025</xdr:colOff>
      <xdr:row>1</xdr:row>
      <xdr:rowOff>476250</xdr:rowOff>
    </xdr:to>
    <xdr:pic>
      <xdr:nvPicPr>
        <xdr:cNvPr id="17" name="Slika 11">
          <a:extLst>
            <a:ext uri="{FF2B5EF4-FFF2-40B4-BE49-F238E27FC236}">
              <a16:creationId xmlns:a16="http://schemas.microsoft.com/office/drawing/2014/main" id="{36B73D0A-3706-4C7E-A21A-47842943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800100</xdr:colOff>
      <xdr:row>4</xdr:row>
      <xdr:rowOff>10513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F4DE29-54FC-4CE0-AA90-35A484C9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143000" cy="114398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247650</xdr:colOff>
      <xdr:row>3</xdr:row>
      <xdr:rowOff>76200</xdr:rowOff>
    </xdr:from>
    <xdr:ext cx="657225" cy="628650"/>
    <xdr:pic>
      <xdr:nvPicPr>
        <xdr:cNvPr id="2" name="Picture 11" descr="grb HŠRS 2">
          <a:extLst>
            <a:ext uri="{FF2B5EF4-FFF2-40B4-BE49-F238E27FC236}">
              <a16:creationId xmlns:a16="http://schemas.microsoft.com/office/drawing/2014/main" id="{768E71B6-C6DD-4EFD-AA81-F26BB6A2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561975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257175</xdr:colOff>
      <xdr:row>55</xdr:row>
      <xdr:rowOff>19050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607DFC08-9775-4829-B1E6-8294EBD0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93345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123825</xdr:colOff>
      <xdr:row>77</xdr:row>
      <xdr:rowOff>47625</xdr:rowOff>
    </xdr:from>
    <xdr:ext cx="762000" cy="752475"/>
    <xdr:pic>
      <xdr:nvPicPr>
        <xdr:cNvPr id="4" name="Picture 13" descr="grb HŠRS 2">
          <a:extLst>
            <a:ext uri="{FF2B5EF4-FFF2-40B4-BE49-F238E27FC236}">
              <a16:creationId xmlns:a16="http://schemas.microsoft.com/office/drawing/2014/main" id="{9AB55181-74D5-41D1-8976-72FEE984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3125450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247650</xdr:colOff>
      <xdr:row>14</xdr:row>
      <xdr:rowOff>19050</xdr:rowOff>
    </xdr:from>
    <xdr:ext cx="666750" cy="657225"/>
    <xdr:pic>
      <xdr:nvPicPr>
        <xdr:cNvPr id="5" name="Picture 14" descr="grb HŠRS 2">
          <a:extLst>
            <a:ext uri="{FF2B5EF4-FFF2-40B4-BE49-F238E27FC236}">
              <a16:creationId xmlns:a16="http://schemas.microsoft.com/office/drawing/2014/main" id="{A0A4C5D5-0DC5-4A2E-80E7-A9A85798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23907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314325</xdr:colOff>
      <xdr:row>25</xdr:row>
      <xdr:rowOff>47625</xdr:rowOff>
    </xdr:from>
    <xdr:ext cx="666750" cy="657225"/>
    <xdr:pic>
      <xdr:nvPicPr>
        <xdr:cNvPr id="6" name="Picture 15" descr="grb HŠRS 2">
          <a:extLst>
            <a:ext uri="{FF2B5EF4-FFF2-40B4-BE49-F238E27FC236}">
              <a16:creationId xmlns:a16="http://schemas.microsoft.com/office/drawing/2014/main" id="{F1D10797-100E-44A5-9181-B7EDB34D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2957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314325</xdr:colOff>
      <xdr:row>44</xdr:row>
      <xdr:rowOff>47625</xdr:rowOff>
    </xdr:from>
    <xdr:ext cx="666750" cy="657225"/>
    <xdr:pic>
      <xdr:nvPicPr>
        <xdr:cNvPr id="7" name="Picture 16" descr="grb HŠRS 2">
          <a:extLst>
            <a:ext uri="{FF2B5EF4-FFF2-40B4-BE49-F238E27FC236}">
              <a16:creationId xmlns:a16="http://schemas.microsoft.com/office/drawing/2014/main" id="{E7872701-B064-49A9-A60B-7459451B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74771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390525</xdr:colOff>
      <xdr:row>56</xdr:row>
      <xdr:rowOff>0</xdr:rowOff>
    </xdr:from>
    <xdr:ext cx="666750" cy="657225"/>
    <xdr:pic>
      <xdr:nvPicPr>
        <xdr:cNvPr id="8" name="Picture 17" descr="grb HŠRS 2">
          <a:extLst>
            <a:ext uri="{FF2B5EF4-FFF2-40B4-BE49-F238E27FC236}">
              <a16:creationId xmlns:a16="http://schemas.microsoft.com/office/drawing/2014/main" id="{00C11B8A-98C1-4D27-B4CD-279DFDCF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94773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419100</xdr:colOff>
      <xdr:row>56</xdr:row>
      <xdr:rowOff>0</xdr:rowOff>
    </xdr:from>
    <xdr:ext cx="666750" cy="657225"/>
    <xdr:pic>
      <xdr:nvPicPr>
        <xdr:cNvPr id="9" name="Picture 18" descr="grb HŠRS 2">
          <a:extLst>
            <a:ext uri="{FF2B5EF4-FFF2-40B4-BE49-F238E27FC236}">
              <a16:creationId xmlns:a16="http://schemas.microsoft.com/office/drawing/2014/main" id="{3C160387-9A02-410F-B68C-9ADA4AFA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4773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247650</xdr:colOff>
      <xdr:row>54</xdr:row>
      <xdr:rowOff>142875</xdr:rowOff>
    </xdr:from>
    <xdr:ext cx="847725" cy="819150"/>
    <xdr:pic>
      <xdr:nvPicPr>
        <xdr:cNvPr id="10" name="Picture 19" descr="grb HŠRS 2">
          <a:extLst>
            <a:ext uri="{FF2B5EF4-FFF2-40B4-BE49-F238E27FC236}">
              <a16:creationId xmlns:a16="http://schemas.microsoft.com/office/drawing/2014/main" id="{ECC1385B-FAD8-4CCA-8460-9E2F20AF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296400"/>
          <a:ext cx="847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361950</xdr:colOff>
      <xdr:row>65</xdr:row>
      <xdr:rowOff>47625</xdr:rowOff>
    </xdr:from>
    <xdr:ext cx="666750" cy="657225"/>
    <xdr:pic>
      <xdr:nvPicPr>
        <xdr:cNvPr id="11" name="Picture 20" descr="grb HŠRS 2">
          <a:extLst>
            <a:ext uri="{FF2B5EF4-FFF2-40B4-BE49-F238E27FC236}">
              <a16:creationId xmlns:a16="http://schemas.microsoft.com/office/drawing/2014/main" id="{B7DF81A1-4AD6-4D96-8311-2938FE22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108710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28575</xdr:rowOff>
    </xdr:from>
    <xdr:to>
      <xdr:col>2</xdr:col>
      <xdr:colOff>247650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575"/>
          <a:ext cx="81915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8" name="Picture 3" descr="grb HŠRS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9" name="Picture 3" descr="grb HŠRS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29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2" name="Picture 1" descr="grb HŠRS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3" name="Picture 1" descr="grb HŠR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237600</xdr:rowOff>
    </xdr:to>
    <xdr:pic>
      <xdr:nvPicPr>
        <xdr:cNvPr id="4" name="Picture 3" descr="grb HŠR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928080</xdr:colOff>
      <xdr:row>5</xdr:row>
      <xdr:rowOff>237600</xdr:rowOff>
    </xdr:to>
    <xdr:pic>
      <xdr:nvPicPr>
        <xdr:cNvPr id="5" name="Picture 3" descr="grb HŠRS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34520" cy="390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39</xdr:row>
      <xdr:rowOff>180975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20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39</xdr:row>
      <xdr:rowOff>38100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6" name="Picture 1" descr="grb HŠRS 2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11266" name="shapetype_202" hidden="1">
          <a:extLst>
            <a:ext uri="{FF2B5EF4-FFF2-40B4-BE49-F238E27FC236}">
              <a16:creationId xmlns:a16="http://schemas.microsoft.com/office/drawing/2014/main" id="{00000000-0008-0000-0A00-000002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HF56TC1O\Copy%20of%20Zbirni%20INVALID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HF56TC1O\Copy%20of%20Zbirni%20VETERANI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liga%20mladezi%202019\Zbirni%20rezultati%20lige%20mlade&#382;i%20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8YWGBJ46\MLADE&#381;%20H&#352;RS-a%202017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ada\Documents\1.%20DOC.%20%20%20%20%20poslje%20%20%20%20%20%20%2014.05.2019\1.%20HSRS\TROTA%20LAGO\LOV%20PASTRVE%20PRIRODNIM%20MAMCIMA%202019%20%2010%20%206%20kola%20A\HSL-%20I.KOL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esktop\HSL\HSL%20zbirn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esktop\2019%20HML%20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Tablica%20HSL&#268;%202019%20za%20savez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  <definedName name="sortpoekipama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"/>
      <sheetName val="Copy of Zbirni INVALIDI"/>
    </sheetNames>
    <definedNames>
      <definedName name="pojedinačn0"/>
      <definedName name="sortpoekipama"/>
    </defined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Copy of Zbirni VETERANI-1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 2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 U 20"/>
      <sheetName val="Pojedinačno U 25"/>
      <sheetName val="MLADEŽ HŠRS-a 2017_"/>
    </sheetNames>
    <definedNames>
      <definedName name="pojedinačn0"/>
      <definedName name="sortpoprezimenu"/>
      <definedName name="sortpoprezimenu18"/>
      <definedName name="sortpoprezimenu23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  <row r="9">
          <cell r="D9" t="str">
            <v>09.11.2019.</v>
          </cell>
          <cell r="F9" t="str">
            <v>09.11.2019.</v>
          </cell>
          <cell r="H9" t="str">
            <v>10.11.2019.</v>
          </cell>
          <cell r="J9" t="str">
            <v>16.11.2019.</v>
          </cell>
          <cell r="L9" t="str">
            <v>16.11.2019.</v>
          </cell>
          <cell r="N9" t="str">
            <v>17.11.2019.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i plasman lige-primjer"/>
      <sheetName val="Ukupni plasman lige"/>
      <sheetName val="Sheet1"/>
      <sheetName val="HSL zbirno"/>
    </sheetNames>
    <definedNames>
      <definedName name="Ukupniplasman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lo"/>
      <sheetName val="2. Kolo"/>
      <sheetName val="3. Kolo"/>
      <sheetName val="4. Kolo"/>
      <sheetName val="5. Kolo"/>
      <sheetName val="6. Kolo"/>
      <sheetName val="7. Kolo"/>
      <sheetName val="8. Kolo "/>
      <sheetName val="UKUPNI PLASMAN"/>
    </sheetNames>
    <sheetDataSet>
      <sheetData sheetId="0" refreshError="1">
        <row r="6">
          <cell r="I6">
            <v>3</v>
          </cell>
        </row>
        <row r="7">
          <cell r="I7">
            <v>12</v>
          </cell>
        </row>
        <row r="8">
          <cell r="I8">
            <v>5</v>
          </cell>
        </row>
        <row r="9">
          <cell r="I9">
            <v>4</v>
          </cell>
        </row>
        <row r="10">
          <cell r="I10">
            <v>1</v>
          </cell>
        </row>
        <row r="11">
          <cell r="I11">
            <v>2</v>
          </cell>
        </row>
        <row r="12">
          <cell r="I12">
            <v>12</v>
          </cell>
        </row>
        <row r="13">
          <cell r="I13">
            <v>12</v>
          </cell>
        </row>
        <row r="14">
          <cell r="I14">
            <v>12</v>
          </cell>
        </row>
        <row r="15">
          <cell r="I15">
            <v>12</v>
          </cell>
        </row>
        <row r="16">
          <cell r="I16">
            <v>12</v>
          </cell>
        </row>
        <row r="17">
          <cell r="I17">
            <v>6</v>
          </cell>
        </row>
        <row r="29">
          <cell r="D29">
            <v>20</v>
          </cell>
        </row>
        <row r="30">
          <cell r="D30">
            <v>7</v>
          </cell>
        </row>
        <row r="31">
          <cell r="D31">
            <v>36</v>
          </cell>
        </row>
        <row r="32">
          <cell r="D32">
            <v>30</v>
          </cell>
        </row>
      </sheetData>
      <sheetData sheetId="1" refreshError="1">
        <row r="6">
          <cell r="I6">
            <v>12</v>
          </cell>
        </row>
        <row r="7">
          <cell r="I7">
            <v>2</v>
          </cell>
        </row>
        <row r="8">
          <cell r="I8">
            <v>1</v>
          </cell>
        </row>
        <row r="9">
          <cell r="I9">
            <v>9</v>
          </cell>
        </row>
        <row r="10">
          <cell r="I10">
            <v>7</v>
          </cell>
        </row>
        <row r="11">
          <cell r="I11">
            <v>12</v>
          </cell>
        </row>
        <row r="12">
          <cell r="I12">
            <v>8</v>
          </cell>
        </row>
        <row r="13">
          <cell r="I13">
            <v>12</v>
          </cell>
        </row>
        <row r="14">
          <cell r="I14">
            <v>5</v>
          </cell>
        </row>
        <row r="15">
          <cell r="I15">
            <v>4</v>
          </cell>
        </row>
        <row r="16">
          <cell r="I16">
            <v>6</v>
          </cell>
        </row>
        <row r="17">
          <cell r="I17">
            <v>3</v>
          </cell>
        </row>
        <row r="29">
          <cell r="D29">
            <v>15</v>
          </cell>
        </row>
        <row r="30">
          <cell r="D30">
            <v>28</v>
          </cell>
        </row>
        <row r="31">
          <cell r="D31">
            <v>25</v>
          </cell>
        </row>
        <row r="32">
          <cell r="D32">
            <v>13</v>
          </cell>
        </row>
      </sheetData>
      <sheetData sheetId="2" refreshError="1">
        <row r="6">
          <cell r="I6">
            <v>1</v>
          </cell>
        </row>
        <row r="7">
          <cell r="I7">
            <v>2</v>
          </cell>
        </row>
        <row r="8">
          <cell r="I8">
            <v>12</v>
          </cell>
        </row>
        <row r="9">
          <cell r="I9">
            <v>12</v>
          </cell>
        </row>
        <row r="12">
          <cell r="I12">
            <v>12</v>
          </cell>
        </row>
        <row r="13">
          <cell r="I13">
            <v>12</v>
          </cell>
        </row>
        <row r="14">
          <cell r="I14">
            <v>12</v>
          </cell>
        </row>
        <row r="15">
          <cell r="I15">
            <v>12</v>
          </cell>
        </row>
        <row r="16">
          <cell r="I16">
            <v>12</v>
          </cell>
        </row>
        <row r="17">
          <cell r="I17">
            <v>12</v>
          </cell>
        </row>
        <row r="29">
          <cell r="D29">
            <v>15</v>
          </cell>
        </row>
        <row r="30">
          <cell r="D30">
            <v>36</v>
          </cell>
        </row>
        <row r="31">
          <cell r="D31">
            <v>36</v>
          </cell>
        </row>
        <row r="32">
          <cell r="D32">
            <v>36</v>
          </cell>
        </row>
      </sheetData>
      <sheetData sheetId="3" refreshError="1">
        <row r="10">
          <cell r="I10">
            <v>1</v>
          </cell>
        </row>
        <row r="11">
          <cell r="I11">
            <v>1</v>
          </cell>
        </row>
        <row r="29">
          <cell r="D29">
            <v>36</v>
          </cell>
        </row>
        <row r="30">
          <cell r="D30">
            <v>14</v>
          </cell>
        </row>
        <row r="31">
          <cell r="D31">
            <v>36</v>
          </cell>
        </row>
        <row r="32">
          <cell r="D32">
            <v>36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jecatelji"/>
      <sheetName val="MASTER"/>
      <sheetName val="1. kolo Rasinja"/>
      <sheetName val="2. kolo Trošmarija"/>
      <sheetName val="3. kolo Stara Drava"/>
      <sheetName val="4. kolo Jegeniš"/>
      <sheetName val="5. kolo Grabovo"/>
      <sheetName val="Statistika"/>
      <sheetName val="List1"/>
      <sheetName val="List2"/>
      <sheetName val="List3"/>
    </sheetNames>
    <sheetDataSet>
      <sheetData sheetId="0">
        <row r="6">
          <cell r="B6" t="str">
            <v>ŠRK VŽ Interland 1</v>
          </cell>
        </row>
        <row r="7">
          <cell r="B7" t="str">
            <v>ŠRK VŽ Interland 2</v>
          </cell>
        </row>
        <row r="8">
          <cell r="B8" t="str">
            <v>ŠRD Dugo Selo</v>
          </cell>
        </row>
        <row r="9">
          <cell r="B9" t="str">
            <v>Udica-DM ribolov</v>
          </cell>
        </row>
        <row r="10">
          <cell r="B10" t="str">
            <v>ŠRK Podravka</v>
          </cell>
        </row>
        <row r="11">
          <cell r="B11" t="str">
            <v>ŠRD OGULIN 1</v>
          </cell>
        </row>
        <row r="12">
          <cell r="B12" t="str">
            <v>ŠRK Šoderica</v>
          </cell>
        </row>
        <row r="13">
          <cell r="B13" t="str">
            <v>RU Zvirište - Petrinja</v>
          </cell>
        </row>
        <row r="14">
          <cell r="B14" t="str">
            <v xml:space="preserve">ŠRD Krap Virje </v>
          </cell>
        </row>
        <row r="15">
          <cell r="B15" t="str">
            <v>ŠRK Carp Podravina</v>
          </cell>
        </row>
      </sheetData>
      <sheetData sheetId="1">
        <row r="7">
          <cell r="AL7">
            <v>55</v>
          </cell>
          <cell r="AM7">
            <v>33</v>
          </cell>
          <cell r="AN7">
            <v>38064</v>
          </cell>
          <cell r="AO7">
            <v>17.5</v>
          </cell>
          <cell r="AP7">
            <v>2</v>
          </cell>
        </row>
        <row r="8">
          <cell r="AL8">
            <v>51</v>
          </cell>
          <cell r="AM8">
            <v>10</v>
          </cell>
          <cell r="AN8">
            <v>9885</v>
          </cell>
          <cell r="AO8">
            <v>40</v>
          </cell>
          <cell r="AP8">
            <v>9</v>
          </cell>
        </row>
        <row r="9">
          <cell r="AL9">
            <v>69</v>
          </cell>
          <cell r="AM9">
            <v>52</v>
          </cell>
          <cell r="AN9">
            <v>64397</v>
          </cell>
          <cell r="AO9">
            <v>14.5</v>
          </cell>
          <cell r="AP9">
            <v>1</v>
          </cell>
        </row>
        <row r="10">
          <cell r="AL10">
            <v>62</v>
          </cell>
          <cell r="AM10">
            <v>25</v>
          </cell>
          <cell r="AN10">
            <v>31313</v>
          </cell>
          <cell r="AO10">
            <v>21.5</v>
          </cell>
          <cell r="AP10">
            <v>3</v>
          </cell>
        </row>
        <row r="11">
          <cell r="AL11">
            <v>64</v>
          </cell>
          <cell r="AM11">
            <v>12</v>
          </cell>
          <cell r="AN11">
            <v>24046</v>
          </cell>
          <cell r="AO11">
            <v>27.5</v>
          </cell>
          <cell r="AP11">
            <v>5</v>
          </cell>
        </row>
        <row r="12">
          <cell r="AL12">
            <v>61</v>
          </cell>
          <cell r="AM12">
            <v>14</v>
          </cell>
          <cell r="AN12">
            <v>21083</v>
          </cell>
          <cell r="AO12">
            <v>27.5</v>
          </cell>
          <cell r="AP12">
            <v>6</v>
          </cell>
        </row>
        <row r="13">
          <cell r="AL13">
            <v>66</v>
          </cell>
          <cell r="AM13">
            <v>15</v>
          </cell>
          <cell r="AN13">
            <v>28558</v>
          </cell>
          <cell r="AO13">
            <v>22</v>
          </cell>
          <cell r="AP13">
            <v>4</v>
          </cell>
        </row>
        <row r="14">
          <cell r="AL14">
            <v>55</v>
          </cell>
          <cell r="AM14">
            <v>19</v>
          </cell>
          <cell r="AN14">
            <v>20930</v>
          </cell>
          <cell r="AO14">
            <v>28.5</v>
          </cell>
          <cell r="AP14">
            <v>7</v>
          </cell>
        </row>
        <row r="15">
          <cell r="AL15">
            <v>56</v>
          </cell>
          <cell r="AM15">
            <v>4</v>
          </cell>
          <cell r="AN15">
            <v>6761</v>
          </cell>
          <cell r="AO15">
            <v>41</v>
          </cell>
          <cell r="AP15">
            <v>10</v>
          </cell>
        </row>
        <row r="16">
          <cell r="AL16">
            <v>58</v>
          </cell>
          <cell r="AM16">
            <v>13</v>
          </cell>
          <cell r="AN16">
            <v>18259</v>
          </cell>
          <cell r="AO16">
            <v>39.5</v>
          </cell>
          <cell r="AP16">
            <v>8</v>
          </cell>
        </row>
      </sheetData>
      <sheetData sheetId="2">
        <row r="108">
          <cell r="AG108">
            <v>4662</v>
          </cell>
        </row>
        <row r="112">
          <cell r="AG112">
            <v>148</v>
          </cell>
        </row>
        <row r="113">
          <cell r="AG113">
            <v>5</v>
          </cell>
        </row>
        <row r="114">
          <cell r="AG114">
            <v>2</v>
          </cell>
        </row>
        <row r="115">
          <cell r="AG115">
            <v>122</v>
          </cell>
        </row>
        <row r="116">
          <cell r="AG116">
            <v>0</v>
          </cell>
        </row>
        <row r="117">
          <cell r="AG117">
            <v>8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</sheetData>
      <sheetData sheetId="3">
        <row r="108">
          <cell r="AG108">
            <v>152</v>
          </cell>
        </row>
        <row r="112">
          <cell r="AG112">
            <v>6</v>
          </cell>
        </row>
        <row r="113">
          <cell r="AG113">
            <v>0</v>
          </cell>
        </row>
        <row r="114">
          <cell r="AG114">
            <v>0</v>
          </cell>
        </row>
        <row r="115">
          <cell r="AG115">
            <v>0</v>
          </cell>
        </row>
        <row r="116">
          <cell r="AG116">
            <v>0</v>
          </cell>
        </row>
        <row r="117">
          <cell r="AG117">
            <v>5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</sheetData>
      <sheetData sheetId="4">
        <row r="108">
          <cell r="AG108">
            <v>103</v>
          </cell>
        </row>
        <row r="112">
          <cell r="AG112">
            <v>2</v>
          </cell>
        </row>
        <row r="113">
          <cell r="AG113">
            <v>0</v>
          </cell>
        </row>
        <row r="114">
          <cell r="AG114">
            <v>0</v>
          </cell>
        </row>
        <row r="115">
          <cell r="AG115">
            <v>0</v>
          </cell>
        </row>
        <row r="116">
          <cell r="AG116">
            <v>2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</sheetData>
      <sheetData sheetId="5">
        <row r="108">
          <cell r="AG108">
            <v>777</v>
          </cell>
        </row>
        <row r="112">
          <cell r="AG112">
            <v>19</v>
          </cell>
        </row>
        <row r="113">
          <cell r="AG113">
            <v>6</v>
          </cell>
        </row>
        <row r="114">
          <cell r="AG114">
            <v>12</v>
          </cell>
        </row>
        <row r="115">
          <cell r="AG115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</sheetData>
      <sheetData sheetId="6">
        <row r="108">
          <cell r="AG108">
            <v>1180</v>
          </cell>
        </row>
        <row r="112">
          <cell r="AG112">
            <v>22</v>
          </cell>
        </row>
        <row r="113">
          <cell r="AG113">
            <v>0</v>
          </cell>
        </row>
        <row r="114">
          <cell r="AG114">
            <v>19</v>
          </cell>
        </row>
        <row r="115">
          <cell r="AG115">
            <v>3</v>
          </cell>
        </row>
        <row r="116"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29"/>
  <sheetViews>
    <sheetView zoomScale="75" zoomScaleNormal="75" workbookViewId="0">
      <selection activeCell="B13" sqref="B13"/>
    </sheetView>
  </sheetViews>
  <sheetFormatPr defaultRowHeight="12.75" x14ac:dyDescent="0.2"/>
  <cols>
    <col min="1" max="1" width="4.5703125" style="1"/>
    <col min="2" max="2" width="17.140625" style="2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3"/>
    <col min="26" max="26" width="9.140625" style="3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30" ht="23.25" x14ac:dyDescent="0.35">
      <c r="C4" s="4"/>
      <c r="D4" s="5"/>
      <c r="F4" s="271" t="s">
        <v>0</v>
      </c>
      <c r="O4" s="6" t="s">
        <v>649</v>
      </c>
    </row>
    <row r="5" spans="1:30" ht="23.25" x14ac:dyDescent="0.35">
      <c r="C5" s="7"/>
      <c r="F5" s="271" t="s">
        <v>648</v>
      </c>
      <c r="O5" s="8" t="s">
        <v>227</v>
      </c>
    </row>
    <row r="6" spans="1:30" ht="23.25" x14ac:dyDescent="0.2">
      <c r="O6" s="9" t="s">
        <v>3</v>
      </c>
    </row>
    <row r="7" spans="1:30" ht="13.5" thickBot="1" x14ac:dyDescent="0.25"/>
    <row r="8" spans="1:30" s="10" customFormat="1" ht="24" customHeight="1" thickTop="1" x14ac:dyDescent="0.2">
      <c r="A8" s="1806" t="s">
        <v>4</v>
      </c>
      <c r="B8" s="1809" t="s">
        <v>5</v>
      </c>
      <c r="C8" s="1798" t="s">
        <v>6</v>
      </c>
      <c r="D8" s="1799"/>
      <c r="E8" s="1798" t="s">
        <v>7</v>
      </c>
      <c r="F8" s="1799"/>
      <c r="G8" s="1798" t="s">
        <v>8</v>
      </c>
      <c r="H8" s="1799"/>
      <c r="I8" s="1798" t="s">
        <v>9</v>
      </c>
      <c r="J8" s="1799"/>
      <c r="K8" s="1798" t="s">
        <v>10</v>
      </c>
      <c r="L8" s="1799"/>
      <c r="M8" s="1798" t="s">
        <v>11</v>
      </c>
      <c r="N8" s="1799"/>
      <c r="O8" s="1798" t="s">
        <v>12</v>
      </c>
      <c r="P8" s="1799"/>
      <c r="Q8" s="1798" t="s">
        <v>13</v>
      </c>
      <c r="R8" s="1799"/>
      <c r="S8" s="1798" t="s">
        <v>14</v>
      </c>
      <c r="T8" s="1799"/>
      <c r="U8" s="1798" t="s">
        <v>15</v>
      </c>
      <c r="V8" s="1799"/>
      <c r="W8" s="1798" t="s">
        <v>16</v>
      </c>
      <c r="X8" s="1799"/>
      <c r="Y8" s="1798" t="s">
        <v>17</v>
      </c>
      <c r="Z8" s="1799"/>
      <c r="AA8" s="1800" t="s">
        <v>18</v>
      </c>
      <c r="AB8" s="1801"/>
      <c r="AC8" s="1802"/>
    </row>
    <row r="9" spans="1:30" s="10" customFormat="1" ht="44.25" customHeight="1" x14ac:dyDescent="0.2">
      <c r="A9" s="1807"/>
      <c r="B9" s="1810"/>
      <c r="C9" s="1796" t="s">
        <v>323</v>
      </c>
      <c r="D9" s="1797"/>
      <c r="E9" s="1796" t="s">
        <v>324</v>
      </c>
      <c r="F9" s="1797"/>
      <c r="G9" s="1796" t="s">
        <v>325</v>
      </c>
      <c r="H9" s="1797"/>
      <c r="I9" s="1796" t="s">
        <v>326</v>
      </c>
      <c r="J9" s="1797"/>
      <c r="K9" s="1796" t="s">
        <v>327</v>
      </c>
      <c r="L9" s="1797"/>
      <c r="M9" s="1796" t="s">
        <v>328</v>
      </c>
      <c r="N9" s="1797"/>
      <c r="O9" s="1796" t="s">
        <v>329</v>
      </c>
      <c r="P9" s="1797"/>
      <c r="Q9" s="1796" t="s">
        <v>330</v>
      </c>
      <c r="R9" s="1797"/>
      <c r="S9" s="1796" t="s">
        <v>331</v>
      </c>
      <c r="T9" s="1797"/>
      <c r="U9" s="1796" t="s">
        <v>332</v>
      </c>
      <c r="V9" s="1797"/>
      <c r="W9" s="1796" t="s">
        <v>333</v>
      </c>
      <c r="X9" s="1797"/>
      <c r="Y9" s="1796" t="s">
        <v>334</v>
      </c>
      <c r="Z9" s="1797"/>
      <c r="AA9" s="1803"/>
      <c r="AB9" s="1804"/>
      <c r="AC9" s="1805"/>
    </row>
    <row r="10" spans="1:30" s="10" customFormat="1" ht="37.5" customHeight="1" thickBot="1" x14ac:dyDescent="0.25">
      <c r="A10" s="1808"/>
      <c r="B10" s="1811"/>
      <c r="C10" s="883" t="s">
        <v>19</v>
      </c>
      <c r="D10" s="884" t="s">
        <v>20</v>
      </c>
      <c r="E10" s="885" t="s">
        <v>19</v>
      </c>
      <c r="F10" s="886" t="s">
        <v>20</v>
      </c>
      <c r="G10" s="887" t="s">
        <v>19</v>
      </c>
      <c r="H10" s="888" t="s">
        <v>20</v>
      </c>
      <c r="I10" s="885" t="s">
        <v>19</v>
      </c>
      <c r="J10" s="886" t="s">
        <v>20</v>
      </c>
      <c r="K10" s="887" t="s">
        <v>19</v>
      </c>
      <c r="L10" s="888" t="s">
        <v>20</v>
      </c>
      <c r="M10" s="885" t="s">
        <v>19</v>
      </c>
      <c r="N10" s="886" t="s">
        <v>20</v>
      </c>
      <c r="O10" s="887" t="s">
        <v>19</v>
      </c>
      <c r="P10" s="888" t="s">
        <v>20</v>
      </c>
      <c r="Q10" s="885" t="s">
        <v>19</v>
      </c>
      <c r="R10" s="888" t="s">
        <v>20</v>
      </c>
      <c r="S10" s="885" t="s">
        <v>19</v>
      </c>
      <c r="T10" s="888" t="s">
        <v>20</v>
      </c>
      <c r="U10" s="885" t="s">
        <v>19</v>
      </c>
      <c r="V10" s="888" t="s">
        <v>20</v>
      </c>
      <c r="W10" s="885" t="s">
        <v>19</v>
      </c>
      <c r="X10" s="888" t="s">
        <v>20</v>
      </c>
      <c r="Y10" s="885" t="s">
        <v>19</v>
      </c>
      <c r="Z10" s="888" t="s">
        <v>20</v>
      </c>
      <c r="AA10" s="889" t="s">
        <v>19</v>
      </c>
      <c r="AB10" s="890" t="s">
        <v>21</v>
      </c>
      <c r="AC10" s="891" t="s">
        <v>22</v>
      </c>
    </row>
    <row r="11" spans="1:30" s="11" customFormat="1" ht="49.5" customHeight="1" thickTop="1" x14ac:dyDescent="0.2">
      <c r="A11" s="892">
        <v>1</v>
      </c>
      <c r="B11" s="1446" t="s">
        <v>23</v>
      </c>
      <c r="C11" s="893">
        <v>1</v>
      </c>
      <c r="D11" s="894">
        <v>18000</v>
      </c>
      <c r="E11" s="893">
        <v>1</v>
      </c>
      <c r="F11" s="894">
        <v>21335</v>
      </c>
      <c r="G11" s="893">
        <v>3</v>
      </c>
      <c r="H11" s="894">
        <v>12445</v>
      </c>
      <c r="I11" s="893">
        <v>1</v>
      </c>
      <c r="J11" s="894">
        <v>21040</v>
      </c>
      <c r="K11" s="893">
        <v>2</v>
      </c>
      <c r="L11" s="894">
        <v>4560</v>
      </c>
      <c r="M11" s="893">
        <v>1</v>
      </c>
      <c r="N11" s="894">
        <v>20120</v>
      </c>
      <c r="O11" s="893">
        <v>7</v>
      </c>
      <c r="P11" s="894">
        <v>16797</v>
      </c>
      <c r="Q11" s="893">
        <v>3</v>
      </c>
      <c r="R11" s="894">
        <v>28977</v>
      </c>
      <c r="S11" s="893">
        <v>1</v>
      </c>
      <c r="T11" s="894">
        <v>43549</v>
      </c>
      <c r="U11" s="893">
        <v>3</v>
      </c>
      <c r="V11" s="894">
        <v>26787</v>
      </c>
      <c r="W11" s="893">
        <v>2</v>
      </c>
      <c r="X11" s="894">
        <v>11265</v>
      </c>
      <c r="Y11" s="893">
        <v>3</v>
      </c>
      <c r="Z11" s="894">
        <v>17015</v>
      </c>
      <c r="AA11" s="1451">
        <v>28</v>
      </c>
      <c r="AB11" s="1452">
        <v>241890</v>
      </c>
      <c r="AC11" s="1448">
        <v>1</v>
      </c>
      <c r="AD11" s="500"/>
    </row>
    <row r="12" spans="1:30" s="11" customFormat="1" ht="49.5" customHeight="1" x14ac:dyDescent="0.2">
      <c r="A12" s="895">
        <v>2</v>
      </c>
      <c r="B12" s="1446" t="s">
        <v>336</v>
      </c>
      <c r="C12" s="896">
        <v>3</v>
      </c>
      <c r="D12" s="897">
        <v>14720</v>
      </c>
      <c r="E12" s="896">
        <v>3</v>
      </c>
      <c r="F12" s="897">
        <v>20205</v>
      </c>
      <c r="G12" s="896">
        <v>1</v>
      </c>
      <c r="H12" s="897">
        <v>17220</v>
      </c>
      <c r="I12" s="896">
        <v>2</v>
      </c>
      <c r="J12" s="897">
        <v>15030</v>
      </c>
      <c r="K12" s="896">
        <v>1</v>
      </c>
      <c r="L12" s="897">
        <v>3430</v>
      </c>
      <c r="M12" s="896">
        <v>9</v>
      </c>
      <c r="N12" s="897">
        <v>9460</v>
      </c>
      <c r="O12" s="896">
        <v>9</v>
      </c>
      <c r="P12" s="897">
        <v>13188</v>
      </c>
      <c r="Q12" s="896">
        <v>6</v>
      </c>
      <c r="R12" s="897">
        <v>22581</v>
      </c>
      <c r="S12" s="896">
        <v>2</v>
      </c>
      <c r="T12" s="897">
        <v>30533</v>
      </c>
      <c r="U12" s="896">
        <v>1</v>
      </c>
      <c r="V12" s="897">
        <v>33193</v>
      </c>
      <c r="W12" s="896">
        <v>5</v>
      </c>
      <c r="X12" s="897">
        <v>9825</v>
      </c>
      <c r="Y12" s="896">
        <v>7</v>
      </c>
      <c r="Z12" s="897">
        <v>12000</v>
      </c>
      <c r="AA12" s="1453">
        <v>49</v>
      </c>
      <c r="AB12" s="1454">
        <v>201385</v>
      </c>
      <c r="AC12" s="1449">
        <v>2</v>
      </c>
      <c r="AD12" s="500"/>
    </row>
    <row r="13" spans="1:30" s="11" customFormat="1" ht="49.5" customHeight="1" x14ac:dyDescent="0.2">
      <c r="A13" s="898">
        <v>3</v>
      </c>
      <c r="B13" s="1446" t="s">
        <v>339</v>
      </c>
      <c r="C13" s="896">
        <v>11</v>
      </c>
      <c r="D13" s="897">
        <v>14170</v>
      </c>
      <c r="E13" s="896">
        <v>6</v>
      </c>
      <c r="F13" s="897">
        <v>17685</v>
      </c>
      <c r="G13" s="896">
        <v>4</v>
      </c>
      <c r="H13" s="897">
        <v>11530</v>
      </c>
      <c r="I13" s="896">
        <v>4</v>
      </c>
      <c r="J13" s="897">
        <v>13975</v>
      </c>
      <c r="K13" s="896">
        <v>7</v>
      </c>
      <c r="L13" s="897">
        <v>3180</v>
      </c>
      <c r="M13" s="896">
        <v>3</v>
      </c>
      <c r="N13" s="897">
        <v>16810</v>
      </c>
      <c r="O13" s="896">
        <v>5</v>
      </c>
      <c r="P13" s="897">
        <v>15834</v>
      </c>
      <c r="Q13" s="896">
        <v>8</v>
      </c>
      <c r="R13" s="897">
        <v>18379</v>
      </c>
      <c r="S13" s="896">
        <v>7</v>
      </c>
      <c r="T13" s="897">
        <v>15732</v>
      </c>
      <c r="U13" s="896">
        <v>5</v>
      </c>
      <c r="V13" s="897">
        <v>17169</v>
      </c>
      <c r="W13" s="896">
        <v>1</v>
      </c>
      <c r="X13" s="897">
        <v>12355</v>
      </c>
      <c r="Y13" s="896">
        <v>1</v>
      </c>
      <c r="Z13" s="897">
        <v>12665</v>
      </c>
      <c r="AA13" s="1453">
        <v>62</v>
      </c>
      <c r="AB13" s="1454">
        <v>169484</v>
      </c>
      <c r="AC13" s="1449">
        <v>3</v>
      </c>
      <c r="AD13" s="500"/>
    </row>
    <row r="14" spans="1:30" s="11" customFormat="1" ht="49.5" customHeight="1" x14ac:dyDescent="0.2">
      <c r="A14" s="898">
        <v>4</v>
      </c>
      <c r="B14" s="1446" t="s">
        <v>25</v>
      </c>
      <c r="C14" s="896">
        <v>5</v>
      </c>
      <c r="D14" s="897">
        <v>14735</v>
      </c>
      <c r="E14" s="896">
        <v>8</v>
      </c>
      <c r="F14" s="897">
        <v>15605</v>
      </c>
      <c r="G14" s="896">
        <v>2</v>
      </c>
      <c r="H14" s="897">
        <v>13785</v>
      </c>
      <c r="I14" s="896">
        <v>3</v>
      </c>
      <c r="J14" s="897">
        <v>16835</v>
      </c>
      <c r="K14" s="896">
        <v>12</v>
      </c>
      <c r="L14" s="897">
        <v>210</v>
      </c>
      <c r="M14" s="896">
        <v>5</v>
      </c>
      <c r="N14" s="897">
        <v>13680</v>
      </c>
      <c r="O14" s="896">
        <v>2</v>
      </c>
      <c r="P14" s="897">
        <v>16410</v>
      </c>
      <c r="Q14" s="896">
        <v>5</v>
      </c>
      <c r="R14" s="897">
        <v>29211</v>
      </c>
      <c r="S14" s="896">
        <v>9</v>
      </c>
      <c r="T14" s="897">
        <v>13899</v>
      </c>
      <c r="U14" s="896">
        <v>8</v>
      </c>
      <c r="V14" s="897">
        <v>12848</v>
      </c>
      <c r="W14" s="896">
        <v>3</v>
      </c>
      <c r="X14" s="897">
        <v>11055</v>
      </c>
      <c r="Y14" s="896">
        <v>5</v>
      </c>
      <c r="Z14" s="897">
        <v>11600</v>
      </c>
      <c r="AA14" s="1453">
        <v>67</v>
      </c>
      <c r="AB14" s="1454">
        <v>169873</v>
      </c>
      <c r="AC14" s="1449">
        <v>4</v>
      </c>
      <c r="AD14" s="500"/>
    </row>
    <row r="15" spans="1:30" s="11" customFormat="1" ht="49.5" customHeight="1" x14ac:dyDescent="0.2">
      <c r="A15" s="898">
        <v>5</v>
      </c>
      <c r="B15" s="1446" t="s">
        <v>335</v>
      </c>
      <c r="C15" s="896">
        <v>2</v>
      </c>
      <c r="D15" s="897">
        <v>15295</v>
      </c>
      <c r="E15" s="896">
        <v>2</v>
      </c>
      <c r="F15" s="897">
        <v>21005</v>
      </c>
      <c r="G15" s="896">
        <v>9</v>
      </c>
      <c r="H15" s="897">
        <v>10240</v>
      </c>
      <c r="I15" s="896">
        <v>9</v>
      </c>
      <c r="J15" s="897">
        <v>10375</v>
      </c>
      <c r="K15" s="896">
        <v>11</v>
      </c>
      <c r="L15" s="897">
        <v>3170</v>
      </c>
      <c r="M15" s="896">
        <v>2</v>
      </c>
      <c r="N15" s="897">
        <v>20010</v>
      </c>
      <c r="O15" s="896">
        <v>4</v>
      </c>
      <c r="P15" s="897">
        <v>18726</v>
      </c>
      <c r="Q15" s="896">
        <v>7</v>
      </c>
      <c r="R15" s="897">
        <v>18882</v>
      </c>
      <c r="S15" s="896">
        <v>10</v>
      </c>
      <c r="T15" s="897">
        <v>13256</v>
      </c>
      <c r="U15" s="896">
        <v>4</v>
      </c>
      <c r="V15" s="897">
        <v>23298</v>
      </c>
      <c r="W15" s="896">
        <v>9</v>
      </c>
      <c r="X15" s="897">
        <v>5950</v>
      </c>
      <c r="Y15" s="896">
        <v>2</v>
      </c>
      <c r="Z15" s="897">
        <v>14140</v>
      </c>
      <c r="AA15" s="1453">
        <v>71</v>
      </c>
      <c r="AB15" s="1454">
        <v>174347</v>
      </c>
      <c r="AC15" s="1449">
        <v>5</v>
      </c>
      <c r="AD15" s="500"/>
    </row>
    <row r="16" spans="1:30" s="11" customFormat="1" ht="49.5" customHeight="1" x14ac:dyDescent="0.2">
      <c r="A16" s="898">
        <v>6</v>
      </c>
      <c r="B16" s="1446" t="s">
        <v>27</v>
      </c>
      <c r="C16" s="896">
        <v>7</v>
      </c>
      <c r="D16" s="897">
        <v>14395</v>
      </c>
      <c r="E16" s="896">
        <v>7</v>
      </c>
      <c r="F16" s="897">
        <v>15965</v>
      </c>
      <c r="G16" s="896">
        <v>7</v>
      </c>
      <c r="H16" s="897">
        <v>11235</v>
      </c>
      <c r="I16" s="896">
        <v>5</v>
      </c>
      <c r="J16" s="897">
        <v>13960</v>
      </c>
      <c r="K16" s="896">
        <v>6</v>
      </c>
      <c r="L16" s="897">
        <v>2470</v>
      </c>
      <c r="M16" s="896">
        <v>12</v>
      </c>
      <c r="N16" s="897">
        <v>6280</v>
      </c>
      <c r="O16" s="896">
        <v>1</v>
      </c>
      <c r="P16" s="897">
        <v>21499</v>
      </c>
      <c r="Q16" s="896">
        <v>2</v>
      </c>
      <c r="R16" s="897">
        <v>31747</v>
      </c>
      <c r="S16" s="896">
        <v>6</v>
      </c>
      <c r="T16" s="897">
        <v>13970</v>
      </c>
      <c r="U16" s="896">
        <v>2</v>
      </c>
      <c r="V16" s="897">
        <v>32981</v>
      </c>
      <c r="W16" s="896">
        <v>11</v>
      </c>
      <c r="X16" s="897">
        <v>5110</v>
      </c>
      <c r="Y16" s="896">
        <v>8</v>
      </c>
      <c r="Z16" s="897">
        <v>9705</v>
      </c>
      <c r="AA16" s="1453">
        <v>74</v>
      </c>
      <c r="AB16" s="1454">
        <v>179317</v>
      </c>
      <c r="AC16" s="1449">
        <v>6</v>
      </c>
      <c r="AD16" s="500"/>
    </row>
    <row r="17" spans="1:32" s="11" customFormat="1" ht="49.5" customHeight="1" x14ac:dyDescent="0.2">
      <c r="A17" s="898">
        <v>7</v>
      </c>
      <c r="B17" s="1446" t="s">
        <v>338</v>
      </c>
      <c r="C17" s="896">
        <v>9</v>
      </c>
      <c r="D17" s="897">
        <v>13665</v>
      </c>
      <c r="E17" s="896">
        <v>5</v>
      </c>
      <c r="F17" s="897">
        <v>16235</v>
      </c>
      <c r="G17" s="896">
        <v>5</v>
      </c>
      <c r="H17" s="897">
        <v>11595</v>
      </c>
      <c r="I17" s="896">
        <v>10</v>
      </c>
      <c r="J17" s="897">
        <v>10735</v>
      </c>
      <c r="K17" s="896">
        <v>3</v>
      </c>
      <c r="L17" s="897">
        <v>2840</v>
      </c>
      <c r="M17" s="896">
        <v>11</v>
      </c>
      <c r="N17" s="897">
        <v>7110</v>
      </c>
      <c r="O17" s="896">
        <v>6</v>
      </c>
      <c r="P17" s="897">
        <v>20383.099999999999</v>
      </c>
      <c r="Q17" s="896">
        <v>1</v>
      </c>
      <c r="R17" s="897">
        <v>34540</v>
      </c>
      <c r="S17" s="896">
        <v>8</v>
      </c>
      <c r="T17" s="897">
        <v>14399</v>
      </c>
      <c r="U17" s="896">
        <v>6</v>
      </c>
      <c r="V17" s="897">
        <v>20244</v>
      </c>
      <c r="W17" s="896">
        <v>7</v>
      </c>
      <c r="X17" s="897">
        <v>7080</v>
      </c>
      <c r="Y17" s="896">
        <v>4</v>
      </c>
      <c r="Z17" s="897">
        <v>14930</v>
      </c>
      <c r="AA17" s="1453">
        <v>75</v>
      </c>
      <c r="AB17" s="1454">
        <v>173756.1</v>
      </c>
      <c r="AC17" s="1449">
        <v>7</v>
      </c>
      <c r="AD17" s="500"/>
    </row>
    <row r="18" spans="1:32" s="11" customFormat="1" ht="49.5" customHeight="1" x14ac:dyDescent="0.2">
      <c r="A18" s="898">
        <v>8</v>
      </c>
      <c r="B18" s="1446" t="s">
        <v>337</v>
      </c>
      <c r="C18" s="896">
        <v>4</v>
      </c>
      <c r="D18" s="897">
        <v>14000</v>
      </c>
      <c r="E18" s="896">
        <v>10</v>
      </c>
      <c r="F18" s="897">
        <v>18005</v>
      </c>
      <c r="G18" s="896">
        <v>8</v>
      </c>
      <c r="H18" s="897">
        <v>9885</v>
      </c>
      <c r="I18" s="896">
        <v>8</v>
      </c>
      <c r="J18" s="897">
        <v>14890</v>
      </c>
      <c r="K18" s="896">
        <v>5</v>
      </c>
      <c r="L18" s="897">
        <v>1730</v>
      </c>
      <c r="M18" s="896">
        <v>8</v>
      </c>
      <c r="N18" s="897">
        <v>10390</v>
      </c>
      <c r="O18" s="896">
        <v>3</v>
      </c>
      <c r="P18" s="897">
        <v>21322</v>
      </c>
      <c r="Q18" s="896">
        <v>4</v>
      </c>
      <c r="R18" s="897">
        <v>26200</v>
      </c>
      <c r="S18" s="896">
        <v>5</v>
      </c>
      <c r="T18" s="897">
        <v>16006</v>
      </c>
      <c r="U18" s="896">
        <v>12</v>
      </c>
      <c r="V18" s="897">
        <v>10216</v>
      </c>
      <c r="W18" s="896">
        <v>4</v>
      </c>
      <c r="X18" s="897">
        <v>10805</v>
      </c>
      <c r="Y18" s="896">
        <v>11</v>
      </c>
      <c r="Z18" s="897">
        <v>7205</v>
      </c>
      <c r="AA18" s="1453">
        <v>82</v>
      </c>
      <c r="AB18" s="1454">
        <v>160654</v>
      </c>
      <c r="AC18" s="1449">
        <v>8</v>
      </c>
      <c r="AD18" s="500"/>
      <c r="AF18" s="12"/>
    </row>
    <row r="19" spans="1:32" s="11" customFormat="1" ht="49.5" customHeight="1" x14ac:dyDescent="0.2">
      <c r="A19" s="899">
        <v>9</v>
      </c>
      <c r="B19" s="1446" t="s">
        <v>26</v>
      </c>
      <c r="C19" s="896">
        <v>6</v>
      </c>
      <c r="D19" s="897">
        <v>14835</v>
      </c>
      <c r="E19" s="896">
        <v>4</v>
      </c>
      <c r="F19" s="897">
        <v>18485</v>
      </c>
      <c r="G19" s="896">
        <v>10</v>
      </c>
      <c r="H19" s="897">
        <v>8335</v>
      </c>
      <c r="I19" s="896">
        <v>11</v>
      </c>
      <c r="J19" s="897">
        <v>7660</v>
      </c>
      <c r="K19" s="896">
        <v>9</v>
      </c>
      <c r="L19" s="897">
        <v>1490</v>
      </c>
      <c r="M19" s="896">
        <v>6</v>
      </c>
      <c r="N19" s="897">
        <v>13490</v>
      </c>
      <c r="O19" s="896">
        <v>11</v>
      </c>
      <c r="P19" s="897">
        <v>4890</v>
      </c>
      <c r="Q19" s="896">
        <v>10</v>
      </c>
      <c r="R19" s="897">
        <v>17318.2</v>
      </c>
      <c r="S19" s="896">
        <v>3</v>
      </c>
      <c r="T19" s="897">
        <v>23345</v>
      </c>
      <c r="U19" s="896">
        <v>9</v>
      </c>
      <c r="V19" s="897">
        <v>14075</v>
      </c>
      <c r="W19" s="896">
        <v>6</v>
      </c>
      <c r="X19" s="897">
        <v>9100</v>
      </c>
      <c r="Y19" s="896">
        <v>6</v>
      </c>
      <c r="Z19" s="897">
        <v>12500</v>
      </c>
      <c r="AA19" s="1453">
        <v>91</v>
      </c>
      <c r="AB19" s="1454">
        <v>145523.20000000001</v>
      </c>
      <c r="AC19" s="1449">
        <v>9</v>
      </c>
      <c r="AD19" s="500"/>
    </row>
    <row r="20" spans="1:32" s="11" customFormat="1" ht="49.5" customHeight="1" x14ac:dyDescent="0.2">
      <c r="A20" s="895">
        <v>10</v>
      </c>
      <c r="B20" s="1446" t="s">
        <v>341</v>
      </c>
      <c r="C20" s="896">
        <v>12</v>
      </c>
      <c r="D20" s="897">
        <v>11435</v>
      </c>
      <c r="E20" s="896">
        <v>11</v>
      </c>
      <c r="F20" s="897">
        <v>15065</v>
      </c>
      <c r="G20" s="896">
        <v>6</v>
      </c>
      <c r="H20" s="897">
        <v>10555</v>
      </c>
      <c r="I20" s="896">
        <v>6</v>
      </c>
      <c r="J20" s="897">
        <v>14645</v>
      </c>
      <c r="K20" s="896">
        <v>8</v>
      </c>
      <c r="L20" s="897">
        <v>890</v>
      </c>
      <c r="M20" s="896">
        <v>7</v>
      </c>
      <c r="N20" s="897">
        <v>12820</v>
      </c>
      <c r="O20" s="896">
        <v>8</v>
      </c>
      <c r="P20" s="897">
        <v>11713</v>
      </c>
      <c r="Q20" s="896">
        <v>9</v>
      </c>
      <c r="R20" s="897">
        <v>17313</v>
      </c>
      <c r="S20" s="896">
        <v>4</v>
      </c>
      <c r="T20" s="897">
        <v>17324</v>
      </c>
      <c r="U20" s="896">
        <v>7</v>
      </c>
      <c r="V20" s="897">
        <v>15212</v>
      </c>
      <c r="W20" s="896">
        <v>8</v>
      </c>
      <c r="X20" s="897">
        <v>5915</v>
      </c>
      <c r="Y20" s="896">
        <v>10</v>
      </c>
      <c r="Z20" s="897">
        <v>8395</v>
      </c>
      <c r="AA20" s="1453">
        <v>96</v>
      </c>
      <c r="AB20" s="1454">
        <v>141282</v>
      </c>
      <c r="AC20" s="1449">
        <v>10</v>
      </c>
      <c r="AD20" s="500"/>
    </row>
    <row r="21" spans="1:32" s="11" customFormat="1" ht="49.5" customHeight="1" x14ac:dyDescent="0.2">
      <c r="A21" s="899">
        <v>11</v>
      </c>
      <c r="B21" s="1446" t="s">
        <v>90</v>
      </c>
      <c r="C21" s="896">
        <v>10</v>
      </c>
      <c r="D21" s="897">
        <v>13130</v>
      </c>
      <c r="E21" s="896">
        <v>9</v>
      </c>
      <c r="F21" s="897">
        <v>15475</v>
      </c>
      <c r="G21" s="896">
        <v>11</v>
      </c>
      <c r="H21" s="897">
        <v>7775</v>
      </c>
      <c r="I21" s="896">
        <v>12</v>
      </c>
      <c r="J21" s="897">
        <v>7335</v>
      </c>
      <c r="K21" s="896">
        <v>4</v>
      </c>
      <c r="L21" s="897">
        <v>3200</v>
      </c>
      <c r="M21" s="896">
        <v>4</v>
      </c>
      <c r="N21" s="897">
        <v>12130</v>
      </c>
      <c r="O21" s="896">
        <v>12</v>
      </c>
      <c r="P21" s="897">
        <v>5143</v>
      </c>
      <c r="Q21" s="896">
        <v>11</v>
      </c>
      <c r="R21" s="897">
        <v>10518</v>
      </c>
      <c r="S21" s="896">
        <v>12</v>
      </c>
      <c r="T21" s="897">
        <v>10387</v>
      </c>
      <c r="U21" s="896">
        <v>10</v>
      </c>
      <c r="V21" s="897">
        <v>10893</v>
      </c>
      <c r="W21" s="896">
        <v>12</v>
      </c>
      <c r="X21" s="897">
        <v>2745</v>
      </c>
      <c r="Y21" s="896">
        <v>12</v>
      </c>
      <c r="Z21" s="897">
        <v>5025</v>
      </c>
      <c r="AA21" s="1453">
        <v>119</v>
      </c>
      <c r="AB21" s="1454">
        <v>103756</v>
      </c>
      <c r="AC21" s="1449">
        <v>11</v>
      </c>
      <c r="AD21" s="500"/>
    </row>
    <row r="22" spans="1:32" s="11" customFormat="1" ht="49.5" customHeight="1" thickBot="1" x14ac:dyDescent="0.25">
      <c r="A22" s="900">
        <v>12</v>
      </c>
      <c r="B22" s="1447" t="s">
        <v>340</v>
      </c>
      <c r="C22" s="901">
        <v>8</v>
      </c>
      <c r="D22" s="902">
        <v>13295</v>
      </c>
      <c r="E22" s="901">
        <v>12</v>
      </c>
      <c r="F22" s="902">
        <v>13750</v>
      </c>
      <c r="G22" s="901">
        <v>12</v>
      </c>
      <c r="H22" s="902">
        <v>6180</v>
      </c>
      <c r="I22" s="901">
        <v>7</v>
      </c>
      <c r="J22" s="902">
        <v>10128</v>
      </c>
      <c r="K22" s="901">
        <v>10</v>
      </c>
      <c r="L22" s="902">
        <v>2040</v>
      </c>
      <c r="M22" s="901">
        <v>10</v>
      </c>
      <c r="N22" s="902">
        <v>8160</v>
      </c>
      <c r="O22" s="901">
        <v>10</v>
      </c>
      <c r="P22" s="902">
        <v>10867</v>
      </c>
      <c r="Q22" s="901">
        <v>12</v>
      </c>
      <c r="R22" s="902">
        <v>6373</v>
      </c>
      <c r="S22" s="901">
        <v>11</v>
      </c>
      <c r="T22" s="902">
        <v>11277</v>
      </c>
      <c r="U22" s="901">
        <v>11</v>
      </c>
      <c r="V22" s="902">
        <v>7439</v>
      </c>
      <c r="W22" s="901">
        <v>10</v>
      </c>
      <c r="X22" s="902">
        <v>5565</v>
      </c>
      <c r="Y22" s="901">
        <v>9</v>
      </c>
      <c r="Z22" s="902">
        <v>9180</v>
      </c>
      <c r="AA22" s="1455">
        <v>122</v>
      </c>
      <c r="AB22" s="1456">
        <v>104254</v>
      </c>
      <c r="AC22" s="1450">
        <v>12</v>
      </c>
      <c r="AD22" s="500"/>
    </row>
    <row r="23" spans="1:32" ht="13.5" thickTop="1" x14ac:dyDescent="0.2"/>
    <row r="25" spans="1:32" ht="18" x14ac:dyDescent="0.25">
      <c r="B25" s="320" t="s">
        <v>229</v>
      </c>
      <c r="C25" s="320"/>
      <c r="D25" s="320"/>
      <c r="E25" s="320"/>
      <c r="F25" s="1420" t="s">
        <v>340</v>
      </c>
      <c r="G25" s="320"/>
      <c r="H25" s="320"/>
      <c r="O25" s="320" t="s">
        <v>901</v>
      </c>
      <c r="P25" s="320"/>
      <c r="R25" s="1420" t="s">
        <v>700</v>
      </c>
    </row>
    <row r="26" spans="1:32" ht="18" x14ac:dyDescent="0.25">
      <c r="B26" s="320"/>
      <c r="C26" s="320"/>
      <c r="D26" s="320"/>
      <c r="E26" s="320"/>
      <c r="F26" s="320"/>
      <c r="G26" s="320"/>
      <c r="H26" s="320"/>
    </row>
    <row r="27" spans="1:32" ht="18" x14ac:dyDescent="0.25">
      <c r="B27" s="320"/>
      <c r="C27" s="320"/>
      <c r="D27" s="320"/>
      <c r="E27" s="320"/>
      <c r="F27" s="1420" t="s">
        <v>90</v>
      </c>
      <c r="G27" s="320"/>
      <c r="H27" s="320"/>
      <c r="R27" s="1420" t="s">
        <v>113</v>
      </c>
    </row>
    <row r="28" spans="1:32" ht="18" customHeight="1" x14ac:dyDescent="0.2"/>
    <row r="29" spans="1:32" ht="18" customHeight="1" x14ac:dyDescent="0.25">
      <c r="F29" s="1420" t="s">
        <v>341</v>
      </c>
      <c r="R29" s="1420" t="s">
        <v>128</v>
      </c>
    </row>
  </sheetData>
  <sortState ref="B11:AB22">
    <sortCondition ref="AA11:AA22"/>
    <sortCondition descending="1" ref="AB11:AB22"/>
  </sortState>
  <mergeCells count="27"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C9"/>
    <mergeCell ref="S9:T9"/>
    <mergeCell ref="U9:V9"/>
    <mergeCell ref="W9:X9"/>
    <mergeCell ref="Y9:Z9"/>
    <mergeCell ref="I9:J9"/>
    <mergeCell ref="K9:L9"/>
    <mergeCell ref="M9:N9"/>
    <mergeCell ref="O9:P9"/>
    <mergeCell ref="Q9:R9"/>
  </mergeCells>
  <pageMargins left="0.78749999999999998" right="0.78749999999999998" top="0.27569444444444402" bottom="0.59027777777777801" header="0.51180555555555496" footer="0.51180555555555496"/>
  <pageSetup paperSize="9" firstPageNumber="0" orientation="portrait" horizontalDpi="4294967293" verticalDpi="0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8080"/>
  </sheetPr>
  <dimension ref="A1:IW92"/>
  <sheetViews>
    <sheetView topLeftCell="A7" zoomScale="82" zoomScaleNormal="82" workbookViewId="0">
      <selection activeCell="B11" sqref="B11"/>
    </sheetView>
  </sheetViews>
  <sheetFormatPr defaultRowHeight="15" x14ac:dyDescent="0.2"/>
  <cols>
    <col min="1" max="1" width="5.140625" style="226"/>
    <col min="2" max="2" width="21.85546875" style="227"/>
    <col min="3" max="3" width="19.85546875" style="228"/>
    <col min="4" max="4" width="5.7109375" style="228"/>
    <col min="5" max="5" width="9.28515625" style="229"/>
    <col min="6" max="6" width="5.7109375" style="228"/>
    <col min="7" max="7" width="9.28515625" style="229"/>
    <col min="8" max="8" width="5.7109375" style="228"/>
    <col min="9" max="9" width="9.28515625" style="229"/>
    <col min="10" max="10" width="5.7109375" style="228"/>
    <col min="11" max="11" width="9.28515625" style="229"/>
    <col min="12" max="12" width="5.7109375" style="228"/>
    <col min="13" max="13" width="9.28515625" style="229"/>
    <col min="14" max="14" width="5.7109375" style="228"/>
    <col min="15" max="15" width="9.28515625" style="229"/>
    <col min="16" max="16" width="5.7109375" style="228"/>
    <col min="17" max="17" width="9.28515625" style="229"/>
    <col min="18" max="18" width="5.7109375" style="228"/>
    <col min="19" max="19" width="9.28515625" style="229"/>
    <col min="20" max="20" width="6.7109375" style="228"/>
    <col min="21" max="21" width="10" style="229"/>
    <col min="22" max="22" width="10.5703125" style="228"/>
    <col min="23" max="28" width="0" style="228" hidden="1"/>
    <col min="29" max="257" width="9.140625" style="228"/>
  </cols>
  <sheetData>
    <row r="1" spans="1:28" ht="23.25" x14ac:dyDescent="0.35">
      <c r="B1" s="1827" t="s">
        <v>0</v>
      </c>
      <c r="C1" s="1827"/>
      <c r="K1" s="230" t="s">
        <v>1</v>
      </c>
      <c r="Q1" s="228"/>
    </row>
    <row r="2" spans="1:28" ht="23.25" x14ac:dyDescent="0.35">
      <c r="B2" s="1828" t="s">
        <v>2</v>
      </c>
      <c r="C2" s="1828"/>
      <c r="K2" s="230" t="s">
        <v>311</v>
      </c>
      <c r="Y2" s="231"/>
    </row>
    <row r="3" spans="1:28" ht="23.25" x14ac:dyDescent="0.35">
      <c r="K3" s="230">
        <v>3</v>
      </c>
    </row>
    <row r="4" spans="1:28" x14ac:dyDescent="0.2">
      <c r="B4" s="232"/>
      <c r="D4" s="233"/>
      <c r="E4" s="234"/>
      <c r="H4" s="233"/>
      <c r="I4" s="234"/>
      <c r="L4" s="233"/>
      <c r="M4" s="234"/>
      <c r="P4" s="233"/>
      <c r="Q4" s="234"/>
    </row>
    <row r="5" spans="1:28" s="235" customFormat="1" ht="20.25" customHeight="1" thickTop="1" thickBot="1" x14ac:dyDescent="0.25">
      <c r="A5" s="1835" t="s">
        <v>4</v>
      </c>
      <c r="B5" s="1874" t="s">
        <v>30</v>
      </c>
      <c r="C5" s="1875" t="s">
        <v>5</v>
      </c>
      <c r="D5" s="1832" t="s">
        <v>6</v>
      </c>
      <c r="E5" s="1832"/>
      <c r="F5" s="1833" t="s">
        <v>7</v>
      </c>
      <c r="G5" s="1833"/>
      <c r="H5" s="1832" t="s">
        <v>8</v>
      </c>
      <c r="I5" s="1832"/>
      <c r="J5" s="1833" t="s">
        <v>9</v>
      </c>
      <c r="K5" s="1833"/>
      <c r="L5" s="1832" t="s">
        <v>10</v>
      </c>
      <c r="M5" s="1832"/>
      <c r="N5" s="1833" t="s">
        <v>11</v>
      </c>
      <c r="O5" s="1833"/>
      <c r="P5" s="1832" t="s">
        <v>12</v>
      </c>
      <c r="Q5" s="1832"/>
      <c r="R5" s="1833" t="s">
        <v>13</v>
      </c>
      <c r="S5" s="1833"/>
      <c r="T5" s="1829" t="s">
        <v>18</v>
      </c>
      <c r="U5" s="1829"/>
      <c r="V5" s="1829"/>
    </row>
    <row r="6" spans="1:28" s="235" customFormat="1" ht="27.75" customHeight="1" thickTop="1" thickBot="1" x14ac:dyDescent="0.25">
      <c r="A6" s="1835"/>
      <c r="B6" s="1874"/>
      <c r="C6" s="1875"/>
      <c r="D6" s="1872" t="s">
        <v>661</v>
      </c>
      <c r="E6" s="1872"/>
      <c r="F6" s="1873" t="s">
        <v>421</v>
      </c>
      <c r="G6" s="1873"/>
      <c r="H6" s="1873" t="s">
        <v>660</v>
      </c>
      <c r="I6" s="1873"/>
      <c r="J6" s="1873" t="s">
        <v>422</v>
      </c>
      <c r="K6" s="1873"/>
      <c r="L6" s="1873" t="s">
        <v>423</v>
      </c>
      <c r="M6" s="1873"/>
      <c r="N6" s="1873" t="s">
        <v>424</v>
      </c>
      <c r="O6" s="1873"/>
      <c r="P6" s="1873" t="s">
        <v>425</v>
      </c>
      <c r="Q6" s="1873"/>
      <c r="R6" s="1873" t="s">
        <v>426</v>
      </c>
      <c r="S6" s="1873"/>
      <c r="T6" s="1829"/>
      <c r="U6" s="1829"/>
      <c r="V6" s="1829"/>
    </row>
    <row r="7" spans="1:28" s="235" customFormat="1" ht="12.75" customHeight="1" thickTop="1" x14ac:dyDescent="0.2">
      <c r="A7" s="1835"/>
      <c r="B7" s="1874"/>
      <c r="C7" s="1875"/>
      <c r="D7" s="673"/>
      <c r="E7" s="674"/>
      <c r="F7" s="673"/>
      <c r="G7" s="675"/>
      <c r="H7" s="676"/>
      <c r="I7" s="674"/>
      <c r="J7" s="673"/>
      <c r="K7" s="675"/>
      <c r="L7" s="676"/>
      <c r="M7" s="674"/>
      <c r="N7" s="673"/>
      <c r="O7" s="677"/>
      <c r="P7" s="676"/>
      <c r="Q7" s="674"/>
      <c r="R7" s="673"/>
      <c r="S7" s="675"/>
      <c r="T7" s="676"/>
      <c r="U7" s="678"/>
      <c r="V7" s="679"/>
      <c r="W7" s="236"/>
      <c r="X7" s="237"/>
      <c r="Y7" s="237"/>
      <c r="Z7" s="237"/>
      <c r="AA7" s="237"/>
    </row>
    <row r="8" spans="1:28" s="235" customFormat="1" ht="12.75" customHeight="1" x14ac:dyDescent="0.2">
      <c r="A8" s="636"/>
      <c r="B8" s="680"/>
      <c r="C8" s="681"/>
      <c r="D8" s="682" t="s">
        <v>19</v>
      </c>
      <c r="E8" s="683" t="s">
        <v>20</v>
      </c>
      <c r="F8" s="682" t="s">
        <v>19</v>
      </c>
      <c r="G8" s="684" t="s">
        <v>20</v>
      </c>
      <c r="H8" s="685" t="s">
        <v>19</v>
      </c>
      <c r="I8" s="683" t="s">
        <v>20</v>
      </c>
      <c r="J8" s="682" t="s">
        <v>19</v>
      </c>
      <c r="K8" s="684" t="s">
        <v>20</v>
      </c>
      <c r="L8" s="685" t="s">
        <v>19</v>
      </c>
      <c r="M8" s="683" t="s">
        <v>20</v>
      </c>
      <c r="N8" s="682" t="s">
        <v>19</v>
      </c>
      <c r="O8" s="686" t="s">
        <v>20</v>
      </c>
      <c r="P8" s="685" t="s">
        <v>19</v>
      </c>
      <c r="Q8" s="683" t="s">
        <v>20</v>
      </c>
      <c r="R8" s="682" t="s">
        <v>19</v>
      </c>
      <c r="S8" s="684" t="s">
        <v>20</v>
      </c>
      <c r="T8" s="685" t="s">
        <v>19</v>
      </c>
      <c r="U8" s="687" t="s">
        <v>21</v>
      </c>
      <c r="V8" s="688" t="s">
        <v>22</v>
      </c>
      <c r="W8" s="238"/>
      <c r="X8" s="237"/>
      <c r="Y8" s="237"/>
      <c r="Z8" s="237"/>
      <c r="AA8" s="237"/>
    </row>
    <row r="9" spans="1:28" s="235" customFormat="1" ht="12.75" customHeight="1" thickBot="1" x14ac:dyDescent="0.25">
      <c r="A9" s="666"/>
      <c r="B9" s="689"/>
      <c r="C9" s="690"/>
      <c r="D9" s="512"/>
      <c r="E9" s="691"/>
      <c r="F9" s="512"/>
      <c r="G9" s="692"/>
      <c r="H9" s="512"/>
      <c r="I9" s="691"/>
      <c r="J9" s="512"/>
      <c r="K9" s="692"/>
      <c r="L9" s="512"/>
      <c r="M9" s="691"/>
      <c r="N9" s="512"/>
      <c r="O9" s="692"/>
      <c r="P9" s="512"/>
      <c r="Q9" s="691"/>
      <c r="R9" s="512"/>
      <c r="S9" s="692"/>
      <c r="T9" s="512"/>
      <c r="U9" s="693"/>
      <c r="V9" s="672"/>
      <c r="W9" s="238"/>
      <c r="X9" s="237"/>
      <c r="Y9" s="237"/>
      <c r="Z9" s="237"/>
      <c r="AA9" s="237"/>
    </row>
    <row r="10" spans="1:28" s="241" customFormat="1" ht="15" customHeight="1" thickTop="1" x14ac:dyDescent="0.2">
      <c r="A10" s="66">
        <v>1</v>
      </c>
      <c r="B10" s="1337" t="s">
        <v>182</v>
      </c>
      <c r="C10" s="1064" t="s">
        <v>172</v>
      </c>
      <c r="D10" s="239">
        <v>3</v>
      </c>
      <c r="E10" s="222">
        <v>1167</v>
      </c>
      <c r="F10" s="1063">
        <v>2</v>
      </c>
      <c r="G10" s="1065">
        <v>3610</v>
      </c>
      <c r="H10" s="1057">
        <v>3</v>
      </c>
      <c r="I10" s="1062">
        <v>259</v>
      </c>
      <c r="J10" s="1063">
        <v>1</v>
      </c>
      <c r="K10" s="1056">
        <v>5745</v>
      </c>
      <c r="L10" s="1057">
        <v>5</v>
      </c>
      <c r="M10" s="1062">
        <v>1185</v>
      </c>
      <c r="N10" s="1063">
        <v>1</v>
      </c>
      <c r="O10" s="1056">
        <v>4198</v>
      </c>
      <c r="P10" s="1057">
        <v>3</v>
      </c>
      <c r="Q10" s="1062">
        <v>2506</v>
      </c>
      <c r="R10" s="1063">
        <v>3</v>
      </c>
      <c r="S10" s="1056">
        <v>5297</v>
      </c>
      <c r="T10" s="501">
        <f t="shared" ref="T10:T27" si="0">IF(ISNUMBER(D10)=TRUE(),SUM(D10,F10,H10,J10,L10,N10,P10,R10),"")</f>
        <v>21</v>
      </c>
      <c r="U10" s="503">
        <f t="shared" ref="U10:U27" si="1">IF(ISNUMBER(E10)=TRUE(),SUM(E10,G10,I10,K10,M10,O10,Q10,S10),"")</f>
        <v>23967</v>
      </c>
      <c r="V10" s="66">
        <v>1</v>
      </c>
      <c r="W10" s="241">
        <f t="shared" ref="W10:W23" si="2">IF(ISNUMBER(V10)=TRUE(),1,"")</f>
        <v>1</v>
      </c>
      <c r="X10" s="241">
        <f t="shared" ref="X10:X23" si="3">IF(ISNUMBER(T10)=TRUE(),T10,"")</f>
        <v>21</v>
      </c>
      <c r="Y10" s="241">
        <f t="shared" ref="Y10:Y23" si="4">IF(ISNUMBER(U10)=TRUE(),U10,"")</f>
        <v>23967</v>
      </c>
      <c r="Z10" s="242">
        <f t="shared" ref="Z10:Z23" si="5">MAX(E10,G10,I10,K10,M10,O10,Q10,S10)</f>
        <v>5745</v>
      </c>
      <c r="AA10" s="241">
        <f t="shared" ref="AA10:AA40" si="6">IF(ISNUMBER(X10)=TRUE(),X10-Y10/100000-Z10/1000000000,"")</f>
        <v>20.760324255</v>
      </c>
      <c r="AB10" s="241">
        <f t="shared" ref="AB10:AB41" si="7">IF(ISNUMBER(AA10)=TRUE(),RANK(AA10,$AA$10:$AA$92,1),"")</f>
        <v>1</v>
      </c>
    </row>
    <row r="11" spans="1:28" s="241" customFormat="1" ht="15" customHeight="1" x14ac:dyDescent="0.2">
      <c r="A11" s="70">
        <v>2</v>
      </c>
      <c r="B11" s="1337" t="s">
        <v>181</v>
      </c>
      <c r="C11" s="1064" t="s">
        <v>172</v>
      </c>
      <c r="D11" s="1045">
        <v>5</v>
      </c>
      <c r="E11" s="1046">
        <v>1524</v>
      </c>
      <c r="F11" s="1043">
        <v>2</v>
      </c>
      <c r="G11" s="1044">
        <v>4720</v>
      </c>
      <c r="H11" s="244">
        <v>2</v>
      </c>
      <c r="I11" s="213">
        <v>1274</v>
      </c>
      <c r="J11" s="245">
        <v>3</v>
      </c>
      <c r="K11" s="224">
        <v>5750</v>
      </c>
      <c r="L11" s="244">
        <v>7</v>
      </c>
      <c r="M11" s="213">
        <v>200</v>
      </c>
      <c r="N11" s="245">
        <v>3</v>
      </c>
      <c r="O11" s="224">
        <v>2688</v>
      </c>
      <c r="P11" s="244">
        <v>3</v>
      </c>
      <c r="Q11" s="213">
        <v>4408</v>
      </c>
      <c r="R11" s="245">
        <v>2</v>
      </c>
      <c r="S11" s="224">
        <v>7493</v>
      </c>
      <c r="T11" s="501">
        <f t="shared" si="0"/>
        <v>27</v>
      </c>
      <c r="U11" s="503">
        <f t="shared" si="1"/>
        <v>28057</v>
      </c>
      <c r="V11" s="70">
        <v>2</v>
      </c>
      <c r="W11" s="241">
        <f t="shared" si="2"/>
        <v>1</v>
      </c>
      <c r="X11" s="241">
        <f t="shared" si="3"/>
        <v>27</v>
      </c>
      <c r="Y11" s="241">
        <f t="shared" si="4"/>
        <v>28057</v>
      </c>
      <c r="Z11" s="242">
        <f t="shared" si="5"/>
        <v>7493</v>
      </c>
      <c r="AA11" s="241">
        <f t="shared" si="6"/>
        <v>26.719422507000001</v>
      </c>
      <c r="AB11" s="241">
        <f t="shared" si="7"/>
        <v>2</v>
      </c>
    </row>
    <row r="12" spans="1:28" s="241" customFormat="1" ht="15" customHeight="1" x14ac:dyDescent="0.2">
      <c r="A12" s="70">
        <v>3</v>
      </c>
      <c r="B12" s="1337" t="s">
        <v>179</v>
      </c>
      <c r="C12" s="1064" t="s">
        <v>168</v>
      </c>
      <c r="D12" s="244">
        <v>4</v>
      </c>
      <c r="E12" s="213">
        <v>2174</v>
      </c>
      <c r="F12" s="1043">
        <v>5</v>
      </c>
      <c r="G12" s="1044">
        <v>1340</v>
      </c>
      <c r="H12" s="1045">
        <v>9</v>
      </c>
      <c r="I12" s="1046">
        <v>309</v>
      </c>
      <c r="J12" s="1043">
        <v>1</v>
      </c>
      <c r="K12" s="1044">
        <v>5883</v>
      </c>
      <c r="L12" s="1045">
        <v>1</v>
      </c>
      <c r="M12" s="1046">
        <v>6965</v>
      </c>
      <c r="N12" s="1043">
        <v>6</v>
      </c>
      <c r="O12" s="1044">
        <v>1188</v>
      </c>
      <c r="P12" s="1045">
        <v>1</v>
      </c>
      <c r="Q12" s="1046">
        <v>6789</v>
      </c>
      <c r="R12" s="1043">
        <v>1</v>
      </c>
      <c r="S12" s="1044">
        <v>9594</v>
      </c>
      <c r="T12" s="501">
        <f t="shared" si="0"/>
        <v>28</v>
      </c>
      <c r="U12" s="503">
        <f t="shared" si="1"/>
        <v>34242</v>
      </c>
      <c r="V12" s="70">
        <v>3</v>
      </c>
      <c r="W12" s="241">
        <f t="shared" si="2"/>
        <v>1</v>
      </c>
      <c r="X12" s="241">
        <f t="shared" si="3"/>
        <v>28</v>
      </c>
      <c r="Y12" s="241">
        <f t="shared" si="4"/>
        <v>34242</v>
      </c>
      <c r="Z12" s="242">
        <f t="shared" si="5"/>
        <v>9594</v>
      </c>
      <c r="AA12" s="241">
        <f t="shared" si="6"/>
        <v>27.657570405999998</v>
      </c>
      <c r="AB12" s="241">
        <f t="shared" si="7"/>
        <v>3</v>
      </c>
    </row>
    <row r="13" spans="1:28" s="241" customFormat="1" ht="15" customHeight="1" x14ac:dyDescent="0.2">
      <c r="A13" s="70">
        <v>4</v>
      </c>
      <c r="B13" s="1337" t="s">
        <v>269</v>
      </c>
      <c r="C13" s="1054" t="s">
        <v>267</v>
      </c>
      <c r="D13" s="239">
        <v>3</v>
      </c>
      <c r="E13" s="222">
        <v>2534</v>
      </c>
      <c r="F13" s="1063">
        <v>1</v>
      </c>
      <c r="G13" s="1065">
        <v>11690</v>
      </c>
      <c r="H13" s="1045">
        <v>6</v>
      </c>
      <c r="I13" s="1046">
        <v>157</v>
      </c>
      <c r="J13" s="1043">
        <v>5</v>
      </c>
      <c r="K13" s="1044">
        <v>2294</v>
      </c>
      <c r="L13" s="1045">
        <v>2</v>
      </c>
      <c r="M13" s="1046">
        <v>960</v>
      </c>
      <c r="N13" s="1043">
        <v>7</v>
      </c>
      <c r="O13" s="1044">
        <v>970</v>
      </c>
      <c r="P13" s="1045">
        <v>1</v>
      </c>
      <c r="Q13" s="1046">
        <v>9008</v>
      </c>
      <c r="R13" s="1043">
        <v>4</v>
      </c>
      <c r="S13" s="1044">
        <v>5608</v>
      </c>
      <c r="T13" s="501">
        <f t="shared" si="0"/>
        <v>29</v>
      </c>
      <c r="U13" s="503">
        <f t="shared" si="1"/>
        <v>33221</v>
      </c>
      <c r="V13" s="70">
        <v>4</v>
      </c>
      <c r="W13" s="241">
        <f t="shared" si="2"/>
        <v>1</v>
      </c>
      <c r="X13" s="241">
        <f t="shared" si="3"/>
        <v>29</v>
      </c>
      <c r="Y13" s="241">
        <f t="shared" si="4"/>
        <v>33221</v>
      </c>
      <c r="Z13" s="242">
        <f t="shared" si="5"/>
        <v>11690</v>
      </c>
      <c r="AA13" s="241">
        <f t="shared" si="6"/>
        <v>28.667778309999999</v>
      </c>
      <c r="AB13" s="241">
        <f t="shared" si="7"/>
        <v>4</v>
      </c>
    </row>
    <row r="14" spans="1:28" s="241" customFormat="1" ht="15" customHeight="1" x14ac:dyDescent="0.2">
      <c r="A14" s="70">
        <v>5</v>
      </c>
      <c r="B14" s="1337" t="s">
        <v>270</v>
      </c>
      <c r="C14" s="1054" t="s">
        <v>267</v>
      </c>
      <c r="D14" s="239">
        <v>6</v>
      </c>
      <c r="E14" s="222">
        <v>848</v>
      </c>
      <c r="F14" s="1043">
        <v>1</v>
      </c>
      <c r="G14" s="1044">
        <v>4760</v>
      </c>
      <c r="H14" s="1045">
        <v>4</v>
      </c>
      <c r="I14" s="1046">
        <v>989</v>
      </c>
      <c r="J14" s="1043">
        <v>4</v>
      </c>
      <c r="K14" s="1044">
        <v>4662</v>
      </c>
      <c r="L14" s="1045">
        <v>3</v>
      </c>
      <c r="M14" s="1046">
        <v>295</v>
      </c>
      <c r="N14" s="1043">
        <v>1</v>
      </c>
      <c r="O14" s="1044">
        <v>2568</v>
      </c>
      <c r="P14" s="1045">
        <v>6</v>
      </c>
      <c r="Q14" s="1046">
        <v>900</v>
      </c>
      <c r="R14" s="1043">
        <v>4</v>
      </c>
      <c r="S14" s="1044">
        <v>3434</v>
      </c>
      <c r="T14" s="501">
        <f t="shared" si="0"/>
        <v>29</v>
      </c>
      <c r="U14" s="503">
        <f t="shared" si="1"/>
        <v>18456</v>
      </c>
      <c r="V14" s="70">
        <v>5</v>
      </c>
      <c r="W14" s="241">
        <f t="shared" si="2"/>
        <v>1</v>
      </c>
      <c r="X14" s="241">
        <f t="shared" si="3"/>
        <v>29</v>
      </c>
      <c r="Y14" s="241">
        <f t="shared" si="4"/>
        <v>18456</v>
      </c>
      <c r="Z14" s="242">
        <f t="shared" si="5"/>
        <v>4760</v>
      </c>
      <c r="AA14" s="241">
        <f t="shared" si="6"/>
        <v>28.815435239999999</v>
      </c>
      <c r="AB14" s="241">
        <f t="shared" si="7"/>
        <v>5</v>
      </c>
    </row>
    <row r="15" spans="1:28" s="241" customFormat="1" ht="15" customHeight="1" x14ac:dyDescent="0.2">
      <c r="A15" s="66">
        <v>6</v>
      </c>
      <c r="B15" s="1337" t="s">
        <v>410</v>
      </c>
      <c r="C15" s="1054" t="s">
        <v>407</v>
      </c>
      <c r="D15" s="244">
        <v>1</v>
      </c>
      <c r="E15" s="213">
        <v>2769</v>
      </c>
      <c r="F15" s="1043">
        <v>4</v>
      </c>
      <c r="G15" s="1044">
        <v>3470</v>
      </c>
      <c r="H15" s="244">
        <v>6</v>
      </c>
      <c r="I15" s="213">
        <v>496</v>
      </c>
      <c r="J15" s="245">
        <v>2</v>
      </c>
      <c r="K15" s="224">
        <v>4456</v>
      </c>
      <c r="L15" s="244">
        <v>6</v>
      </c>
      <c r="M15" s="213">
        <v>330</v>
      </c>
      <c r="N15" s="245">
        <v>7</v>
      </c>
      <c r="O15" s="224">
        <v>1098</v>
      </c>
      <c r="P15" s="244">
        <v>2</v>
      </c>
      <c r="Q15" s="1046">
        <v>6084</v>
      </c>
      <c r="R15" s="245">
        <v>2</v>
      </c>
      <c r="S15" s="224">
        <v>7644</v>
      </c>
      <c r="T15" s="501">
        <f t="shared" si="0"/>
        <v>30</v>
      </c>
      <c r="U15" s="1068">
        <f t="shared" si="1"/>
        <v>26347</v>
      </c>
      <c r="V15" s="66">
        <v>6</v>
      </c>
      <c r="W15" s="241">
        <f t="shared" si="2"/>
        <v>1</v>
      </c>
      <c r="X15" s="241">
        <f t="shared" si="3"/>
        <v>30</v>
      </c>
      <c r="Y15" s="241">
        <f t="shared" si="4"/>
        <v>26347</v>
      </c>
      <c r="Z15" s="242">
        <f t="shared" si="5"/>
        <v>7644</v>
      </c>
      <c r="AA15" s="241">
        <f t="shared" si="6"/>
        <v>29.736522355999998</v>
      </c>
      <c r="AB15" s="241">
        <f t="shared" si="7"/>
        <v>6</v>
      </c>
    </row>
    <row r="16" spans="1:28" s="241" customFormat="1" ht="15" customHeight="1" x14ac:dyDescent="0.2">
      <c r="A16" s="70">
        <v>7</v>
      </c>
      <c r="B16" s="1337" t="s">
        <v>183</v>
      </c>
      <c r="C16" s="76" t="s">
        <v>172</v>
      </c>
      <c r="D16" s="239">
        <v>8</v>
      </c>
      <c r="E16" s="222">
        <v>1314</v>
      </c>
      <c r="F16" s="246">
        <v>6</v>
      </c>
      <c r="G16" s="220">
        <v>2220</v>
      </c>
      <c r="H16" s="244">
        <v>3</v>
      </c>
      <c r="I16" s="213">
        <v>996</v>
      </c>
      <c r="J16" s="245">
        <v>2</v>
      </c>
      <c r="K16" s="224">
        <v>5707</v>
      </c>
      <c r="L16" s="244">
        <v>5</v>
      </c>
      <c r="M16" s="213">
        <v>200</v>
      </c>
      <c r="N16" s="245">
        <v>3</v>
      </c>
      <c r="O16" s="224">
        <v>2544</v>
      </c>
      <c r="P16" s="244">
        <v>6</v>
      </c>
      <c r="Q16" s="213">
        <v>1842</v>
      </c>
      <c r="R16" s="245">
        <v>1</v>
      </c>
      <c r="S16" s="224">
        <v>11197</v>
      </c>
      <c r="T16" s="501">
        <f t="shared" si="0"/>
        <v>34</v>
      </c>
      <c r="U16" s="503">
        <f t="shared" si="1"/>
        <v>26020</v>
      </c>
      <c r="V16" s="70">
        <v>7</v>
      </c>
      <c r="W16" s="241">
        <f t="shared" si="2"/>
        <v>1</v>
      </c>
      <c r="X16" s="241">
        <f t="shared" si="3"/>
        <v>34</v>
      </c>
      <c r="Y16" s="241">
        <f t="shared" si="4"/>
        <v>26020</v>
      </c>
      <c r="Z16" s="242">
        <f t="shared" si="5"/>
        <v>11197</v>
      </c>
      <c r="AA16" s="241">
        <f t="shared" si="6"/>
        <v>33.739788803000003</v>
      </c>
      <c r="AB16" s="241">
        <f t="shared" si="7"/>
        <v>7</v>
      </c>
    </row>
    <row r="17" spans="1:28" s="241" customFormat="1" ht="15" customHeight="1" x14ac:dyDescent="0.2">
      <c r="A17" s="66">
        <v>8</v>
      </c>
      <c r="B17" s="1337" t="s">
        <v>409</v>
      </c>
      <c r="C17" s="76" t="s">
        <v>407</v>
      </c>
      <c r="D17" s="239">
        <v>1</v>
      </c>
      <c r="E17" s="222">
        <v>2871</v>
      </c>
      <c r="F17" s="246">
        <v>1</v>
      </c>
      <c r="G17" s="220">
        <v>4880</v>
      </c>
      <c r="H17" s="244">
        <v>7</v>
      </c>
      <c r="I17" s="213">
        <v>670</v>
      </c>
      <c r="J17" s="245">
        <v>5</v>
      </c>
      <c r="K17" s="224">
        <v>3706</v>
      </c>
      <c r="L17" s="244">
        <v>8</v>
      </c>
      <c r="M17" s="213">
        <v>105</v>
      </c>
      <c r="N17" s="245">
        <v>2</v>
      </c>
      <c r="O17" s="224">
        <v>3492</v>
      </c>
      <c r="P17" s="244">
        <v>2</v>
      </c>
      <c r="Q17" s="213">
        <v>6288</v>
      </c>
      <c r="R17" s="245">
        <v>9</v>
      </c>
      <c r="S17" s="224">
        <v>746</v>
      </c>
      <c r="T17" s="501">
        <f t="shared" si="0"/>
        <v>35</v>
      </c>
      <c r="U17" s="503">
        <f t="shared" si="1"/>
        <v>22758</v>
      </c>
      <c r="V17" s="66">
        <v>8</v>
      </c>
      <c r="W17" s="241">
        <f t="shared" si="2"/>
        <v>1</v>
      </c>
      <c r="X17" s="241">
        <f t="shared" si="3"/>
        <v>35</v>
      </c>
      <c r="Y17" s="241">
        <f t="shared" si="4"/>
        <v>22758</v>
      </c>
      <c r="Z17" s="242">
        <f t="shared" si="5"/>
        <v>6288</v>
      </c>
      <c r="AA17" s="241">
        <f t="shared" si="6"/>
        <v>34.772413711999995</v>
      </c>
      <c r="AB17" s="241">
        <f t="shared" si="7"/>
        <v>8</v>
      </c>
    </row>
    <row r="18" spans="1:28" s="241" customFormat="1" ht="15" customHeight="1" x14ac:dyDescent="0.2">
      <c r="A18" s="70">
        <v>9</v>
      </c>
      <c r="B18" s="1337" t="s">
        <v>79</v>
      </c>
      <c r="C18" s="1054" t="s">
        <v>75</v>
      </c>
      <c r="D18" s="1045">
        <v>4</v>
      </c>
      <c r="E18" s="1046">
        <v>1165</v>
      </c>
      <c r="F18" s="246">
        <v>3</v>
      </c>
      <c r="G18" s="220">
        <v>4040</v>
      </c>
      <c r="H18" s="244">
        <v>1</v>
      </c>
      <c r="I18" s="213">
        <v>1070</v>
      </c>
      <c r="J18" s="245">
        <v>8</v>
      </c>
      <c r="K18" s="224">
        <v>0</v>
      </c>
      <c r="L18" s="244">
        <v>2</v>
      </c>
      <c r="M18" s="213">
        <v>3935</v>
      </c>
      <c r="N18" s="245">
        <v>4</v>
      </c>
      <c r="O18" s="224">
        <v>2220</v>
      </c>
      <c r="P18" s="244">
        <v>6</v>
      </c>
      <c r="Q18" s="213">
        <v>1481</v>
      </c>
      <c r="R18" s="245">
        <v>9</v>
      </c>
      <c r="S18" s="224">
        <v>235</v>
      </c>
      <c r="T18" s="501">
        <f t="shared" si="0"/>
        <v>37</v>
      </c>
      <c r="U18" s="503">
        <f t="shared" si="1"/>
        <v>14146</v>
      </c>
      <c r="V18" s="70">
        <v>9</v>
      </c>
      <c r="W18" s="241">
        <f t="shared" si="2"/>
        <v>1</v>
      </c>
      <c r="X18" s="241">
        <f t="shared" si="3"/>
        <v>37</v>
      </c>
      <c r="Y18" s="241">
        <f t="shared" si="4"/>
        <v>14146</v>
      </c>
      <c r="Z18" s="242">
        <f t="shared" si="5"/>
        <v>4040</v>
      </c>
      <c r="AA18" s="241">
        <f t="shared" si="6"/>
        <v>36.858535959999998</v>
      </c>
      <c r="AB18" s="241">
        <f t="shared" si="7"/>
        <v>9</v>
      </c>
    </row>
    <row r="19" spans="1:28" s="241" customFormat="1" ht="15" customHeight="1" x14ac:dyDescent="0.2">
      <c r="A19" s="70">
        <v>10</v>
      </c>
      <c r="B19" s="1337" t="s">
        <v>178</v>
      </c>
      <c r="C19" s="1054" t="s">
        <v>169</v>
      </c>
      <c r="D19" s="1045">
        <v>2</v>
      </c>
      <c r="E19" s="1046">
        <v>2578</v>
      </c>
      <c r="F19" s="1043">
        <v>3</v>
      </c>
      <c r="G19" s="1044">
        <v>3510</v>
      </c>
      <c r="H19" s="244">
        <v>8</v>
      </c>
      <c r="I19" s="213">
        <v>132</v>
      </c>
      <c r="J19" s="245">
        <v>2</v>
      </c>
      <c r="K19" s="224">
        <v>5792</v>
      </c>
      <c r="L19" s="244">
        <v>1</v>
      </c>
      <c r="M19" s="213">
        <v>940</v>
      </c>
      <c r="N19" s="245">
        <v>9</v>
      </c>
      <c r="O19" s="224">
        <v>248</v>
      </c>
      <c r="P19" s="244">
        <v>7</v>
      </c>
      <c r="Q19" s="213">
        <v>1224</v>
      </c>
      <c r="R19" s="245">
        <v>8</v>
      </c>
      <c r="S19" s="224">
        <v>1037</v>
      </c>
      <c r="T19" s="501">
        <f t="shared" si="0"/>
        <v>40</v>
      </c>
      <c r="U19" s="503">
        <f t="shared" si="1"/>
        <v>15461</v>
      </c>
      <c r="V19" s="70">
        <v>10</v>
      </c>
      <c r="W19" s="241">
        <f t="shared" si="2"/>
        <v>1</v>
      </c>
      <c r="X19" s="241">
        <f t="shared" si="3"/>
        <v>40</v>
      </c>
      <c r="Y19" s="241">
        <f t="shared" si="4"/>
        <v>15461</v>
      </c>
      <c r="Z19" s="242">
        <f t="shared" si="5"/>
        <v>5792</v>
      </c>
      <c r="AA19" s="241">
        <f t="shared" si="6"/>
        <v>39.845384207999999</v>
      </c>
      <c r="AB19" s="241">
        <f t="shared" si="7"/>
        <v>10</v>
      </c>
    </row>
    <row r="20" spans="1:28" ht="15" customHeight="1" x14ac:dyDescent="0.2">
      <c r="A20" s="66">
        <v>11</v>
      </c>
      <c r="B20" s="1337" t="s">
        <v>272</v>
      </c>
      <c r="C20" s="76" t="s">
        <v>268</v>
      </c>
      <c r="D20" s="239">
        <v>5</v>
      </c>
      <c r="E20" s="222">
        <v>1818</v>
      </c>
      <c r="F20" s="243">
        <v>5</v>
      </c>
      <c r="G20" s="224">
        <v>2570</v>
      </c>
      <c r="H20" s="244">
        <v>4</v>
      </c>
      <c r="I20" s="213">
        <v>1020</v>
      </c>
      <c r="J20" s="245">
        <v>10</v>
      </c>
      <c r="K20" s="224"/>
      <c r="L20" s="244">
        <v>10</v>
      </c>
      <c r="M20" s="213"/>
      <c r="N20" s="245">
        <v>1</v>
      </c>
      <c r="O20" s="224">
        <v>4855</v>
      </c>
      <c r="P20" s="244">
        <v>1</v>
      </c>
      <c r="Q20" s="213">
        <v>6910</v>
      </c>
      <c r="R20" s="245">
        <v>6</v>
      </c>
      <c r="S20" s="224">
        <v>1651</v>
      </c>
      <c r="T20" s="501">
        <f t="shared" si="0"/>
        <v>42</v>
      </c>
      <c r="U20" s="503">
        <f t="shared" si="1"/>
        <v>18824</v>
      </c>
      <c r="V20" s="66">
        <v>11</v>
      </c>
      <c r="W20" s="241">
        <f t="shared" si="2"/>
        <v>1</v>
      </c>
      <c r="X20" s="241">
        <f t="shared" si="3"/>
        <v>42</v>
      </c>
      <c r="Y20" s="241">
        <f t="shared" si="4"/>
        <v>18824</v>
      </c>
      <c r="Z20" s="242">
        <f t="shared" si="5"/>
        <v>6910</v>
      </c>
      <c r="AA20" s="241">
        <f t="shared" si="6"/>
        <v>41.811753089999996</v>
      </c>
      <c r="AB20" s="241">
        <f t="shared" si="7"/>
        <v>11</v>
      </c>
    </row>
    <row r="21" spans="1:28" ht="15.75" customHeight="1" x14ac:dyDescent="0.2">
      <c r="A21" s="70">
        <v>12</v>
      </c>
      <c r="B21" s="1337" t="s">
        <v>408</v>
      </c>
      <c r="C21" s="1054" t="s">
        <v>407</v>
      </c>
      <c r="D21" s="1045">
        <v>4</v>
      </c>
      <c r="E21" s="1046">
        <v>1628</v>
      </c>
      <c r="F21" s="1043">
        <v>7</v>
      </c>
      <c r="G21" s="1044">
        <v>940</v>
      </c>
      <c r="H21" s="1045">
        <v>7</v>
      </c>
      <c r="I21" s="1046">
        <v>150</v>
      </c>
      <c r="J21" s="1043">
        <v>3</v>
      </c>
      <c r="K21" s="1044">
        <v>4763</v>
      </c>
      <c r="L21" s="1045">
        <v>7</v>
      </c>
      <c r="M21" s="1046">
        <v>95</v>
      </c>
      <c r="N21" s="1043">
        <v>3</v>
      </c>
      <c r="O21" s="1044">
        <v>1997</v>
      </c>
      <c r="P21" s="1045">
        <v>2</v>
      </c>
      <c r="Q21" s="1046">
        <v>5760</v>
      </c>
      <c r="R21" s="1043">
        <v>9</v>
      </c>
      <c r="S21" s="1044">
        <v>0</v>
      </c>
      <c r="T21" s="501">
        <f t="shared" si="0"/>
        <v>42</v>
      </c>
      <c r="U21" s="503">
        <f t="shared" si="1"/>
        <v>15333</v>
      </c>
      <c r="V21" s="70">
        <v>12</v>
      </c>
      <c r="W21" s="241">
        <f t="shared" si="2"/>
        <v>1</v>
      </c>
      <c r="X21" s="241">
        <f t="shared" si="3"/>
        <v>42</v>
      </c>
      <c r="Y21" s="241">
        <f t="shared" si="4"/>
        <v>15333</v>
      </c>
      <c r="Z21" s="242">
        <f t="shared" si="5"/>
        <v>5760</v>
      </c>
      <c r="AA21" s="241">
        <f t="shared" si="6"/>
        <v>41.846664240000003</v>
      </c>
      <c r="AB21" s="241">
        <f t="shared" si="7"/>
        <v>12</v>
      </c>
    </row>
    <row r="22" spans="1:28" ht="15.75" x14ac:dyDescent="0.2">
      <c r="A22" s="70">
        <v>13</v>
      </c>
      <c r="B22" s="1337" t="s">
        <v>77</v>
      </c>
      <c r="C22" s="76" t="s">
        <v>75</v>
      </c>
      <c r="D22" s="239">
        <v>9</v>
      </c>
      <c r="E22" s="222">
        <v>1135</v>
      </c>
      <c r="F22" s="1043">
        <v>4</v>
      </c>
      <c r="G22" s="1044">
        <v>3620</v>
      </c>
      <c r="H22" s="244">
        <v>2</v>
      </c>
      <c r="I22" s="213">
        <v>1048</v>
      </c>
      <c r="J22" s="245">
        <v>9</v>
      </c>
      <c r="K22" s="224">
        <v>0</v>
      </c>
      <c r="L22" s="244">
        <v>1</v>
      </c>
      <c r="M22" s="213">
        <v>1085</v>
      </c>
      <c r="N22" s="245">
        <v>2</v>
      </c>
      <c r="O22" s="224">
        <v>2545</v>
      </c>
      <c r="P22" s="244">
        <v>8</v>
      </c>
      <c r="Q22" s="213">
        <v>427</v>
      </c>
      <c r="R22" s="245">
        <v>8</v>
      </c>
      <c r="S22" s="224">
        <v>60</v>
      </c>
      <c r="T22" s="501">
        <f t="shared" si="0"/>
        <v>43</v>
      </c>
      <c r="U22" s="1068">
        <f t="shared" si="1"/>
        <v>9920</v>
      </c>
      <c r="V22" s="70">
        <v>13</v>
      </c>
      <c r="W22" s="241">
        <f t="shared" si="2"/>
        <v>1</v>
      </c>
      <c r="X22" s="241">
        <f t="shared" si="3"/>
        <v>43</v>
      </c>
      <c r="Y22" s="241">
        <f t="shared" si="4"/>
        <v>9920</v>
      </c>
      <c r="Z22" s="242">
        <f t="shared" si="5"/>
        <v>3620</v>
      </c>
      <c r="AA22" s="241">
        <f t="shared" si="6"/>
        <v>42.900796379999996</v>
      </c>
      <c r="AB22" s="241">
        <f t="shared" si="7"/>
        <v>13</v>
      </c>
    </row>
    <row r="23" spans="1:28" ht="15.75" x14ac:dyDescent="0.2">
      <c r="A23" s="66">
        <v>14</v>
      </c>
      <c r="B23" s="1337" t="s">
        <v>266</v>
      </c>
      <c r="C23" s="1054" t="s">
        <v>170</v>
      </c>
      <c r="D23" s="1045">
        <v>6</v>
      </c>
      <c r="E23" s="1046">
        <v>1798</v>
      </c>
      <c r="F23" s="246">
        <v>4</v>
      </c>
      <c r="G23" s="220">
        <v>2930</v>
      </c>
      <c r="H23" s="244">
        <v>2</v>
      </c>
      <c r="I23" s="213">
        <v>588</v>
      </c>
      <c r="J23" s="245">
        <v>7</v>
      </c>
      <c r="K23" s="224">
        <v>201</v>
      </c>
      <c r="L23" s="244">
        <v>5</v>
      </c>
      <c r="M23" s="213">
        <v>211.5</v>
      </c>
      <c r="N23" s="245">
        <v>5</v>
      </c>
      <c r="O23" s="224">
        <v>2003</v>
      </c>
      <c r="P23" s="244">
        <v>5</v>
      </c>
      <c r="Q23" s="213">
        <v>2128</v>
      </c>
      <c r="R23" s="245">
        <v>10</v>
      </c>
      <c r="S23" s="224"/>
      <c r="T23" s="501">
        <f t="shared" si="0"/>
        <v>44</v>
      </c>
      <c r="U23" s="503">
        <f t="shared" si="1"/>
        <v>9859.5</v>
      </c>
      <c r="V23" s="66">
        <v>14</v>
      </c>
      <c r="W23" s="241">
        <f t="shared" si="2"/>
        <v>1</v>
      </c>
      <c r="X23" s="241">
        <f t="shared" si="3"/>
        <v>44</v>
      </c>
      <c r="Y23" s="241">
        <f t="shared" si="4"/>
        <v>9859.5</v>
      </c>
      <c r="Z23" s="242">
        <f t="shared" si="5"/>
        <v>2930</v>
      </c>
      <c r="AA23" s="241">
        <f t="shared" si="6"/>
        <v>43.901402069999996</v>
      </c>
      <c r="AB23" s="241">
        <f t="shared" si="7"/>
        <v>14</v>
      </c>
    </row>
    <row r="24" spans="1:28" ht="15.75" x14ac:dyDescent="0.2">
      <c r="A24" s="70">
        <v>15</v>
      </c>
      <c r="B24" s="1337" t="s">
        <v>180</v>
      </c>
      <c r="C24" s="1054" t="s">
        <v>168</v>
      </c>
      <c r="D24" s="1045">
        <v>2</v>
      </c>
      <c r="E24" s="1046">
        <v>1385</v>
      </c>
      <c r="F24" s="274">
        <v>9</v>
      </c>
      <c r="G24" s="262">
        <v>250</v>
      </c>
      <c r="H24" s="275">
        <v>3</v>
      </c>
      <c r="I24" s="263">
        <v>1114</v>
      </c>
      <c r="J24" s="274">
        <v>5</v>
      </c>
      <c r="K24" s="262">
        <v>1659</v>
      </c>
      <c r="L24" s="275">
        <v>3</v>
      </c>
      <c r="M24" s="263">
        <v>450</v>
      </c>
      <c r="N24" s="274">
        <v>10</v>
      </c>
      <c r="O24" s="262"/>
      <c r="P24" s="275">
        <v>5</v>
      </c>
      <c r="Q24" s="263">
        <v>2739</v>
      </c>
      <c r="R24" s="274">
        <v>7</v>
      </c>
      <c r="S24" s="262">
        <v>1623</v>
      </c>
      <c r="T24" s="501">
        <f t="shared" si="0"/>
        <v>44</v>
      </c>
      <c r="U24" s="503">
        <f t="shared" si="1"/>
        <v>9220</v>
      </c>
      <c r="V24" s="70">
        <v>15</v>
      </c>
      <c r="W24" s="241" t="str">
        <f>IF(ISNUMBER(#REF!)=TRUE(),1,"")</f>
        <v/>
      </c>
      <c r="X24" s="241" t="str">
        <f>IF(ISNUMBER(#REF!)=TRUE(),#REF!,"")</f>
        <v/>
      </c>
      <c r="Y24" s="241" t="str">
        <f>IF(ISNUMBER(#REF!)=TRUE(),#REF!,"")</f>
        <v/>
      </c>
      <c r="Z24" s="242" t="e">
        <f>MAX(#REF!,#REF!,#REF!,#REF!,#REF!,#REF!,#REF!,#REF!)</f>
        <v>#REF!</v>
      </c>
      <c r="AA24" s="241" t="str">
        <f t="shared" si="6"/>
        <v/>
      </c>
      <c r="AB24" s="241" t="str">
        <f t="shared" si="7"/>
        <v/>
      </c>
    </row>
    <row r="25" spans="1:28" ht="15.75" x14ac:dyDescent="0.2">
      <c r="A25" s="66">
        <v>16</v>
      </c>
      <c r="B25" s="1338" t="s">
        <v>184</v>
      </c>
      <c r="C25" s="1064" t="s">
        <v>170</v>
      </c>
      <c r="D25" s="1057">
        <v>3</v>
      </c>
      <c r="E25" s="1062">
        <v>1778</v>
      </c>
      <c r="F25" s="1043">
        <v>2</v>
      </c>
      <c r="G25" s="1044">
        <v>6250</v>
      </c>
      <c r="H25" s="244">
        <v>8</v>
      </c>
      <c r="I25" s="213">
        <v>373</v>
      </c>
      <c r="J25" s="245">
        <v>8</v>
      </c>
      <c r="K25" s="224">
        <v>0</v>
      </c>
      <c r="L25" s="244">
        <v>8</v>
      </c>
      <c r="M25" s="213">
        <v>265.5</v>
      </c>
      <c r="N25" s="245">
        <v>5</v>
      </c>
      <c r="O25" s="224">
        <v>1517</v>
      </c>
      <c r="P25" s="244">
        <v>5</v>
      </c>
      <c r="Q25" s="263">
        <v>1908</v>
      </c>
      <c r="R25" s="245">
        <v>7</v>
      </c>
      <c r="S25" s="224">
        <v>1971</v>
      </c>
      <c r="T25" s="501">
        <f t="shared" si="0"/>
        <v>46</v>
      </c>
      <c r="U25" s="503">
        <f t="shared" si="1"/>
        <v>14062.5</v>
      </c>
      <c r="V25" s="66">
        <v>16</v>
      </c>
      <c r="W25" s="241">
        <f>IF(ISNUMBER(V24)=TRUE(),1,"")</f>
        <v>1</v>
      </c>
      <c r="X25" s="241">
        <f t="shared" ref="X25:Y28" si="8">IF(ISNUMBER(T24)=TRUE(),T24,"")</f>
        <v>44</v>
      </c>
      <c r="Y25" s="241">
        <f t="shared" si="8"/>
        <v>9220</v>
      </c>
      <c r="Z25" s="242">
        <f>MAX(E24,G24,I24,K24,M24,O24,Q24,S24)</f>
        <v>2739</v>
      </c>
      <c r="AA25" s="241">
        <f t="shared" si="6"/>
        <v>43.907797260999999</v>
      </c>
      <c r="AB25" s="241">
        <f t="shared" si="7"/>
        <v>15</v>
      </c>
    </row>
    <row r="26" spans="1:28" ht="15.75" x14ac:dyDescent="0.2">
      <c r="A26" s="70">
        <v>17</v>
      </c>
      <c r="B26" s="1337" t="s">
        <v>187</v>
      </c>
      <c r="C26" s="1054" t="s">
        <v>171</v>
      </c>
      <c r="D26" s="275">
        <v>7</v>
      </c>
      <c r="E26" s="263">
        <v>681</v>
      </c>
      <c r="F26" s="1043">
        <v>7</v>
      </c>
      <c r="G26" s="1044">
        <v>790</v>
      </c>
      <c r="H26" s="1045">
        <v>4</v>
      </c>
      <c r="I26" s="1046">
        <v>186</v>
      </c>
      <c r="J26" s="1043">
        <v>8</v>
      </c>
      <c r="K26" s="1044">
        <v>110</v>
      </c>
      <c r="L26" s="1045">
        <v>2</v>
      </c>
      <c r="M26" s="1046">
        <v>325</v>
      </c>
      <c r="N26" s="1043">
        <v>8</v>
      </c>
      <c r="O26" s="1044">
        <v>400</v>
      </c>
      <c r="P26" s="1045">
        <v>8</v>
      </c>
      <c r="Q26" s="1046">
        <v>562</v>
      </c>
      <c r="R26" s="1043">
        <v>5</v>
      </c>
      <c r="S26" s="1044">
        <v>2104</v>
      </c>
      <c r="T26" s="501">
        <f t="shared" si="0"/>
        <v>49</v>
      </c>
      <c r="U26" s="503">
        <f t="shared" si="1"/>
        <v>5158</v>
      </c>
      <c r="V26" s="70">
        <v>17</v>
      </c>
      <c r="W26" s="241">
        <f>IF(ISNUMBER(V25)=TRUE(),1,"")</f>
        <v>1</v>
      </c>
      <c r="X26" s="241">
        <f t="shared" si="8"/>
        <v>46</v>
      </c>
      <c r="Y26" s="241">
        <f t="shared" si="8"/>
        <v>14062.5</v>
      </c>
      <c r="Z26" s="242">
        <f>MAX(E25,G25,I25,K25,M25,O25,Q25,S25)</f>
        <v>6250</v>
      </c>
      <c r="AA26" s="241">
        <f t="shared" si="6"/>
        <v>45.859368750000002</v>
      </c>
      <c r="AB26" s="241">
        <f t="shared" si="7"/>
        <v>16</v>
      </c>
    </row>
    <row r="27" spans="1:28" ht="15.75" x14ac:dyDescent="0.2">
      <c r="A27" s="66">
        <v>18</v>
      </c>
      <c r="B27" s="1337" t="s">
        <v>111</v>
      </c>
      <c r="C27" s="1054" t="s">
        <v>268</v>
      </c>
      <c r="D27" s="244">
        <v>9</v>
      </c>
      <c r="E27" s="213">
        <v>1302</v>
      </c>
      <c r="F27" s="1043">
        <v>3</v>
      </c>
      <c r="G27" s="1044">
        <v>4870</v>
      </c>
      <c r="H27" s="1045">
        <v>10</v>
      </c>
      <c r="I27" s="1046"/>
      <c r="J27" s="1043">
        <v>7</v>
      </c>
      <c r="K27" s="1044">
        <v>1023</v>
      </c>
      <c r="L27" s="1045">
        <v>3</v>
      </c>
      <c r="M27" s="1046">
        <v>3805</v>
      </c>
      <c r="N27" s="1043">
        <v>8</v>
      </c>
      <c r="O27" s="1044">
        <v>692</v>
      </c>
      <c r="P27" s="1045">
        <v>7</v>
      </c>
      <c r="Q27" s="1046">
        <v>1373</v>
      </c>
      <c r="R27" s="1043">
        <v>4</v>
      </c>
      <c r="S27" s="1044">
        <v>2502</v>
      </c>
      <c r="T27" s="501">
        <f t="shared" si="0"/>
        <v>51</v>
      </c>
      <c r="U27" s="503">
        <f t="shared" si="1"/>
        <v>15567</v>
      </c>
      <c r="V27" s="66">
        <v>18</v>
      </c>
      <c r="W27" s="241">
        <f>IF(ISNUMBER(V26)=TRUE(),1,"")</f>
        <v>1</v>
      </c>
      <c r="X27" s="241">
        <f t="shared" si="8"/>
        <v>49</v>
      </c>
      <c r="Y27" s="241">
        <f t="shared" si="8"/>
        <v>5158</v>
      </c>
      <c r="Z27" s="242">
        <f>MAX(E26,G26,I26,K26,M26,O26,Q26,S26)</f>
        <v>2104</v>
      </c>
      <c r="AA27" s="241">
        <f t="shared" si="6"/>
        <v>48.948417896000002</v>
      </c>
      <c r="AB27" s="241">
        <f t="shared" si="7"/>
        <v>17</v>
      </c>
    </row>
    <row r="28" spans="1:28" ht="15.75" x14ac:dyDescent="0.2">
      <c r="A28" s="70">
        <v>19</v>
      </c>
      <c r="B28" s="1337" t="s">
        <v>867</v>
      </c>
      <c r="C28" s="1054" t="s">
        <v>168</v>
      </c>
      <c r="D28" s="275">
        <v>10</v>
      </c>
      <c r="E28" s="263"/>
      <c r="F28" s="245">
        <v>10</v>
      </c>
      <c r="G28" s="224"/>
      <c r="H28" s="244">
        <v>10</v>
      </c>
      <c r="I28" s="213"/>
      <c r="J28" s="245">
        <v>1</v>
      </c>
      <c r="K28" s="224">
        <v>6250</v>
      </c>
      <c r="L28" s="244">
        <v>10</v>
      </c>
      <c r="M28" s="213"/>
      <c r="N28" s="245">
        <v>6</v>
      </c>
      <c r="O28" s="224">
        <v>1470</v>
      </c>
      <c r="P28" s="244">
        <v>4</v>
      </c>
      <c r="Q28" s="213">
        <v>2341</v>
      </c>
      <c r="R28" s="245">
        <v>1</v>
      </c>
      <c r="S28" s="224">
        <v>12398</v>
      </c>
      <c r="T28" s="501">
        <f t="shared" ref="T28:T46" si="9">IF(ISNUMBER(D28)=TRUE(),SUM(D28,F28,H28,J28,L28,N28,P28,R28),"")</f>
        <v>52</v>
      </c>
      <c r="U28" s="1068">
        <v>22459</v>
      </c>
      <c r="V28" s="70">
        <v>19</v>
      </c>
      <c r="W28" s="241">
        <f>IF(ISNUMBER(V27)=TRUE(),1,"")</f>
        <v>1</v>
      </c>
      <c r="X28" s="241">
        <f t="shared" si="8"/>
        <v>51</v>
      </c>
      <c r="Y28" s="241">
        <f t="shared" si="8"/>
        <v>15567</v>
      </c>
      <c r="Z28" s="242">
        <f>MAX(E27,G27,I27,K27,M27,O27,Q27,S27)</f>
        <v>4870</v>
      </c>
      <c r="AA28" s="241">
        <f t="shared" si="6"/>
        <v>50.844325130000001</v>
      </c>
      <c r="AB28" s="241">
        <f t="shared" si="7"/>
        <v>18</v>
      </c>
    </row>
    <row r="29" spans="1:28" ht="15.75" x14ac:dyDescent="0.2">
      <c r="A29" s="66">
        <v>20</v>
      </c>
      <c r="B29" s="1337" t="s">
        <v>176</v>
      </c>
      <c r="C29" s="1054" t="s">
        <v>169</v>
      </c>
      <c r="D29" s="1045">
        <v>7</v>
      </c>
      <c r="E29" s="1046">
        <v>1413</v>
      </c>
      <c r="F29" s="245">
        <v>5</v>
      </c>
      <c r="G29" s="224">
        <v>2350</v>
      </c>
      <c r="H29" s="244">
        <v>10</v>
      </c>
      <c r="I29" s="213"/>
      <c r="J29" s="245">
        <v>10</v>
      </c>
      <c r="K29" s="224">
        <v>0</v>
      </c>
      <c r="L29" s="244">
        <v>4</v>
      </c>
      <c r="M29" s="213">
        <v>2005</v>
      </c>
      <c r="N29" s="245">
        <v>5</v>
      </c>
      <c r="O29" s="224">
        <v>1279</v>
      </c>
      <c r="P29" s="244">
        <v>4</v>
      </c>
      <c r="Q29" s="213">
        <v>2886</v>
      </c>
      <c r="R29" s="245">
        <v>8</v>
      </c>
      <c r="S29" s="224">
        <v>1123</v>
      </c>
      <c r="T29" s="501">
        <f t="shared" si="9"/>
        <v>53</v>
      </c>
      <c r="U29" s="503">
        <f>IF(ISNUMBER(E29)=TRUE(),SUM(E29,G29,I29,K29,M29,O29,Q29,S29),"")</f>
        <v>11056</v>
      </c>
      <c r="V29" s="66">
        <v>20</v>
      </c>
      <c r="W29" s="241" t="str">
        <f>IF(ISNUMBER(#REF!)=TRUE(),1,"")</f>
        <v/>
      </c>
      <c r="X29" s="241" t="str">
        <f>IF(ISNUMBER(#REF!)=TRUE(),#REF!,"")</f>
        <v/>
      </c>
      <c r="Y29" s="241" t="str">
        <f>IF(ISNUMBER(#REF!)=TRUE(),#REF!,"")</f>
        <v/>
      </c>
      <c r="Z29" s="242" t="e">
        <f>MAX(#REF!,#REF!,#REF!,#REF!,#REF!,#REF!,#REF!,#REF!)</f>
        <v>#REF!</v>
      </c>
      <c r="AA29" s="241" t="str">
        <f t="shared" si="6"/>
        <v/>
      </c>
      <c r="AB29" s="241" t="str">
        <f t="shared" si="7"/>
        <v/>
      </c>
    </row>
    <row r="30" spans="1:28" ht="15.75" x14ac:dyDescent="0.2">
      <c r="A30" s="70">
        <v>21</v>
      </c>
      <c r="B30" s="1337" t="s">
        <v>177</v>
      </c>
      <c r="C30" s="258" t="s">
        <v>169</v>
      </c>
      <c r="D30" s="244">
        <v>10</v>
      </c>
      <c r="E30" s="213"/>
      <c r="F30" s="245">
        <v>8</v>
      </c>
      <c r="G30" s="224">
        <v>780</v>
      </c>
      <c r="H30" s="244">
        <v>7</v>
      </c>
      <c r="I30" s="213">
        <v>423</v>
      </c>
      <c r="J30" s="245">
        <v>4</v>
      </c>
      <c r="K30" s="224">
        <v>2504</v>
      </c>
      <c r="L30" s="244">
        <v>10</v>
      </c>
      <c r="M30" s="213"/>
      <c r="N30" s="245">
        <v>4</v>
      </c>
      <c r="O30" s="224">
        <v>2481</v>
      </c>
      <c r="P30" s="244">
        <v>9</v>
      </c>
      <c r="Q30" s="213">
        <v>249</v>
      </c>
      <c r="R30" s="245">
        <v>2</v>
      </c>
      <c r="S30" s="224">
        <v>6072</v>
      </c>
      <c r="T30" s="1067">
        <f t="shared" si="9"/>
        <v>54</v>
      </c>
      <c r="U30" s="1068">
        <v>12509</v>
      </c>
      <c r="V30" s="70">
        <v>21</v>
      </c>
      <c r="W30" s="241">
        <f t="shared" ref="W30:W52" si="10">IF(ISNUMBER(V28)=TRUE(),1,"")</f>
        <v>1</v>
      </c>
      <c r="X30" s="241">
        <f t="shared" ref="X30:X52" si="11">IF(ISNUMBER(T28)=TRUE(),T28,"")</f>
        <v>52</v>
      </c>
      <c r="Y30" s="241">
        <f t="shared" ref="Y30:Y52" si="12">IF(ISNUMBER(U28)=TRUE(),U28,"")</f>
        <v>22459</v>
      </c>
      <c r="Z30" s="242">
        <f t="shared" ref="Z30:Z52" si="13">MAX(E28,G28,I28,K28,M28,O28,Q28,S28)</f>
        <v>12398</v>
      </c>
      <c r="AA30" s="241">
        <f t="shared" si="6"/>
        <v>51.775397601999998</v>
      </c>
      <c r="AB30" s="241">
        <f t="shared" si="7"/>
        <v>19</v>
      </c>
    </row>
    <row r="31" spans="1:28" ht="15.75" x14ac:dyDescent="0.2">
      <c r="A31" s="70">
        <v>22</v>
      </c>
      <c r="B31" s="1337" t="s">
        <v>78</v>
      </c>
      <c r="C31" s="258" t="s">
        <v>75</v>
      </c>
      <c r="D31" s="275">
        <v>2</v>
      </c>
      <c r="E31" s="263">
        <v>1828</v>
      </c>
      <c r="F31" s="245">
        <v>6</v>
      </c>
      <c r="G31" s="224">
        <v>1650</v>
      </c>
      <c r="H31" s="244">
        <v>5</v>
      </c>
      <c r="I31" s="213">
        <v>843</v>
      </c>
      <c r="J31" s="245">
        <v>10</v>
      </c>
      <c r="K31" s="224"/>
      <c r="L31" s="244">
        <v>10</v>
      </c>
      <c r="M31" s="213"/>
      <c r="N31" s="245">
        <v>10</v>
      </c>
      <c r="O31" s="224"/>
      <c r="P31" s="244">
        <v>7</v>
      </c>
      <c r="Q31" s="1046">
        <v>883</v>
      </c>
      <c r="R31" s="245">
        <v>5</v>
      </c>
      <c r="S31" s="224">
        <v>4001</v>
      </c>
      <c r="T31" s="1067">
        <f t="shared" si="9"/>
        <v>55</v>
      </c>
      <c r="U31" s="1068">
        <f>IF(ISNUMBER(E31)=TRUE(),SUM(E31,G31,I31,K31,M31,O31,Q31,S31),"")</f>
        <v>9205</v>
      </c>
      <c r="V31" s="70">
        <v>22</v>
      </c>
      <c r="W31" s="241">
        <f t="shared" si="10"/>
        <v>1</v>
      </c>
      <c r="X31" s="241">
        <f t="shared" si="11"/>
        <v>53</v>
      </c>
      <c r="Y31" s="241">
        <f t="shared" si="12"/>
        <v>11056</v>
      </c>
      <c r="Z31" s="242">
        <f t="shared" si="13"/>
        <v>2886</v>
      </c>
      <c r="AA31" s="241">
        <f t="shared" si="6"/>
        <v>52.889437114000003</v>
      </c>
      <c r="AB31" s="241">
        <f t="shared" si="7"/>
        <v>20</v>
      </c>
    </row>
    <row r="32" spans="1:28" ht="15.75" x14ac:dyDescent="0.2">
      <c r="A32" s="66">
        <v>23</v>
      </c>
      <c r="B32" s="1337" t="s">
        <v>186</v>
      </c>
      <c r="C32" s="258" t="s">
        <v>171</v>
      </c>
      <c r="D32" s="244">
        <v>7</v>
      </c>
      <c r="E32" s="213">
        <v>1570</v>
      </c>
      <c r="F32" s="245">
        <v>8</v>
      </c>
      <c r="G32" s="224">
        <v>600</v>
      </c>
      <c r="H32" s="244">
        <v>8</v>
      </c>
      <c r="I32" s="213">
        <v>583</v>
      </c>
      <c r="J32" s="245">
        <v>8</v>
      </c>
      <c r="K32" s="224">
        <v>572</v>
      </c>
      <c r="L32" s="244">
        <v>5</v>
      </c>
      <c r="M32" s="213">
        <v>255</v>
      </c>
      <c r="N32" s="245">
        <v>8</v>
      </c>
      <c r="O32" s="224">
        <v>733</v>
      </c>
      <c r="P32" s="244">
        <v>9</v>
      </c>
      <c r="Q32" s="247">
        <v>5</v>
      </c>
      <c r="R32" s="245">
        <v>3</v>
      </c>
      <c r="S32" s="224">
        <v>6492</v>
      </c>
      <c r="T32" s="1067">
        <f t="shared" si="9"/>
        <v>56</v>
      </c>
      <c r="U32" s="813">
        <f>IF(ISNUMBER(E32)=TRUE(),SUM(E32,G32,I32,K32,M32,O32,Q32,S32),"")</f>
        <v>10810</v>
      </c>
      <c r="V32" s="66">
        <v>23</v>
      </c>
      <c r="W32" s="241">
        <f t="shared" si="10"/>
        <v>1</v>
      </c>
      <c r="X32" s="241">
        <f t="shared" si="11"/>
        <v>54</v>
      </c>
      <c r="Y32" s="241">
        <f t="shared" si="12"/>
        <v>12509</v>
      </c>
      <c r="Z32" s="242">
        <f t="shared" si="13"/>
        <v>6072</v>
      </c>
      <c r="AA32" s="241">
        <f t="shared" si="6"/>
        <v>53.874903928000002</v>
      </c>
      <c r="AB32" s="241">
        <f t="shared" si="7"/>
        <v>21</v>
      </c>
    </row>
    <row r="33" spans="1:28" ht="15.75" x14ac:dyDescent="0.2">
      <c r="A33" s="70">
        <v>24</v>
      </c>
      <c r="B33" s="1337" t="s">
        <v>185</v>
      </c>
      <c r="C33" s="258" t="s">
        <v>170</v>
      </c>
      <c r="D33" s="244">
        <v>9</v>
      </c>
      <c r="E33" s="213">
        <v>392</v>
      </c>
      <c r="F33" s="245">
        <v>7</v>
      </c>
      <c r="G33" s="224">
        <v>1090</v>
      </c>
      <c r="H33" s="244">
        <v>10</v>
      </c>
      <c r="I33" s="213"/>
      <c r="J33" s="245">
        <v>10</v>
      </c>
      <c r="K33" s="224"/>
      <c r="L33" s="244">
        <v>5</v>
      </c>
      <c r="M33" s="213">
        <v>373.5</v>
      </c>
      <c r="N33" s="245">
        <v>4</v>
      </c>
      <c r="O33" s="224">
        <v>1549</v>
      </c>
      <c r="P33" s="244">
        <v>8</v>
      </c>
      <c r="Q33" s="1046">
        <v>627</v>
      </c>
      <c r="R33" s="245">
        <v>3</v>
      </c>
      <c r="S33" s="224">
        <v>4311</v>
      </c>
      <c r="T33" s="1067">
        <f t="shared" si="9"/>
        <v>56</v>
      </c>
      <c r="U33" s="1068">
        <f>IF(ISNUMBER(E33)=TRUE(),SUM(E33,G33,I33,K33,M33,O33,Q33,S33),"")</f>
        <v>8342.5</v>
      </c>
      <c r="V33" s="70">
        <v>24</v>
      </c>
      <c r="W33" s="241">
        <f t="shared" si="10"/>
        <v>1</v>
      </c>
      <c r="X33" s="241">
        <f t="shared" si="11"/>
        <v>55</v>
      </c>
      <c r="Y33" s="241">
        <f t="shared" si="12"/>
        <v>9205</v>
      </c>
      <c r="Z33" s="242">
        <f t="shared" si="13"/>
        <v>4001</v>
      </c>
      <c r="AA33" s="241">
        <f t="shared" si="6"/>
        <v>54.907945998999999</v>
      </c>
      <c r="AB33" s="241">
        <f t="shared" si="7"/>
        <v>22</v>
      </c>
    </row>
    <row r="34" spans="1:28" ht="15.75" x14ac:dyDescent="0.2">
      <c r="A34" s="70">
        <v>25</v>
      </c>
      <c r="B34" s="1337" t="s">
        <v>271</v>
      </c>
      <c r="C34" s="1054" t="s">
        <v>267</v>
      </c>
      <c r="D34" s="1045">
        <v>8</v>
      </c>
      <c r="E34" s="1046">
        <v>1357</v>
      </c>
      <c r="F34" s="1043">
        <v>10</v>
      </c>
      <c r="G34" s="1044"/>
      <c r="H34" s="1045">
        <v>1</v>
      </c>
      <c r="I34" s="1046">
        <v>1553</v>
      </c>
      <c r="J34" s="1043">
        <v>3</v>
      </c>
      <c r="K34" s="1044">
        <v>3135</v>
      </c>
      <c r="L34" s="1045">
        <v>9</v>
      </c>
      <c r="M34" s="1046">
        <v>155</v>
      </c>
      <c r="N34" s="1043">
        <v>6</v>
      </c>
      <c r="O34" s="1044">
        <v>872</v>
      </c>
      <c r="P34" s="1045">
        <v>10</v>
      </c>
      <c r="Q34" s="1046"/>
      <c r="R34" s="1043">
        <v>10</v>
      </c>
      <c r="S34" s="1044"/>
      <c r="T34" s="1067">
        <f t="shared" si="9"/>
        <v>57</v>
      </c>
      <c r="U34" s="1068">
        <f>IF(ISNUMBER(E34)=TRUE(),SUM(E34,G34,I34,K34,M34,O34,Q34,S34),"")</f>
        <v>7072</v>
      </c>
      <c r="V34" s="70">
        <v>25</v>
      </c>
      <c r="W34" s="241">
        <f t="shared" si="10"/>
        <v>1</v>
      </c>
      <c r="X34" s="241">
        <f t="shared" si="11"/>
        <v>56</v>
      </c>
      <c r="Y34" s="241">
        <f t="shared" si="12"/>
        <v>10810</v>
      </c>
      <c r="Z34" s="242">
        <f t="shared" si="13"/>
        <v>6492</v>
      </c>
      <c r="AA34" s="241">
        <f t="shared" si="6"/>
        <v>55.891893508000003</v>
      </c>
      <c r="AB34" s="241">
        <f t="shared" si="7"/>
        <v>23</v>
      </c>
    </row>
    <row r="35" spans="1:28" ht="15.75" x14ac:dyDescent="0.2">
      <c r="A35" s="66">
        <v>26</v>
      </c>
      <c r="B35" s="1337" t="s">
        <v>868</v>
      </c>
      <c r="C35" s="258" t="s">
        <v>268</v>
      </c>
      <c r="D35" s="244">
        <v>10</v>
      </c>
      <c r="E35" s="213"/>
      <c r="F35" s="245">
        <v>10</v>
      </c>
      <c r="G35" s="224"/>
      <c r="H35" s="244">
        <v>10</v>
      </c>
      <c r="I35" s="213"/>
      <c r="J35" s="245">
        <v>4</v>
      </c>
      <c r="K35" s="224">
        <v>4039</v>
      </c>
      <c r="L35" s="244">
        <v>6</v>
      </c>
      <c r="M35" s="213">
        <v>235</v>
      </c>
      <c r="N35" s="245">
        <v>10</v>
      </c>
      <c r="O35" s="224"/>
      <c r="P35" s="244">
        <v>3</v>
      </c>
      <c r="Q35" s="1046">
        <v>3815</v>
      </c>
      <c r="R35" s="245">
        <v>6</v>
      </c>
      <c r="S35" s="224">
        <v>3494</v>
      </c>
      <c r="T35" s="1067">
        <f t="shared" si="9"/>
        <v>59</v>
      </c>
      <c r="U35" s="1068">
        <v>11583</v>
      </c>
      <c r="V35" s="66">
        <v>26</v>
      </c>
      <c r="W35" s="241">
        <f t="shared" si="10"/>
        <v>1</v>
      </c>
      <c r="X35" s="241">
        <f t="shared" si="11"/>
        <v>56</v>
      </c>
      <c r="Y35" s="241">
        <f t="shared" si="12"/>
        <v>8342.5</v>
      </c>
      <c r="Z35" s="242">
        <f t="shared" si="13"/>
        <v>4311</v>
      </c>
      <c r="AA35" s="241">
        <f t="shared" si="6"/>
        <v>55.916570689000004</v>
      </c>
      <c r="AB35" s="241">
        <f t="shared" si="7"/>
        <v>24</v>
      </c>
    </row>
    <row r="36" spans="1:28" ht="15.75" x14ac:dyDescent="0.2">
      <c r="A36" s="70">
        <v>27</v>
      </c>
      <c r="B36" s="1337" t="s">
        <v>188</v>
      </c>
      <c r="C36" s="1054" t="s">
        <v>171</v>
      </c>
      <c r="D36" s="1045">
        <v>6</v>
      </c>
      <c r="E36" s="1046">
        <v>1518</v>
      </c>
      <c r="F36" s="245">
        <v>10</v>
      </c>
      <c r="G36" s="224"/>
      <c r="H36" s="244">
        <v>9</v>
      </c>
      <c r="I36" s="213">
        <v>298</v>
      </c>
      <c r="J36" s="245">
        <v>6</v>
      </c>
      <c r="K36" s="224">
        <v>465</v>
      </c>
      <c r="L36" s="244">
        <v>8</v>
      </c>
      <c r="M36" s="213">
        <v>265</v>
      </c>
      <c r="N36" s="245">
        <v>9</v>
      </c>
      <c r="O36" s="224">
        <v>431</v>
      </c>
      <c r="P36" s="244">
        <v>9</v>
      </c>
      <c r="Q36" s="1046">
        <v>285</v>
      </c>
      <c r="R36" s="245">
        <v>5</v>
      </c>
      <c r="S36" s="224">
        <v>2104</v>
      </c>
      <c r="T36" s="1067">
        <f t="shared" si="9"/>
        <v>62</v>
      </c>
      <c r="U36" s="1068">
        <f>IF(ISNUMBER(E36)=TRUE(),SUM(E36,G36,I36,K36,M36,O36,Q36,S36),"")</f>
        <v>5366</v>
      </c>
      <c r="V36" s="70">
        <v>27</v>
      </c>
      <c r="W36" s="241">
        <f t="shared" si="10"/>
        <v>1</v>
      </c>
      <c r="X36" s="241">
        <f t="shared" si="11"/>
        <v>57</v>
      </c>
      <c r="Y36" s="241">
        <f t="shared" si="12"/>
        <v>7072</v>
      </c>
      <c r="Z36" s="242">
        <f t="shared" si="13"/>
        <v>3135</v>
      </c>
      <c r="AA36" s="241">
        <f t="shared" si="6"/>
        <v>56.929276864999999</v>
      </c>
      <c r="AB36" s="241">
        <f t="shared" si="7"/>
        <v>25</v>
      </c>
    </row>
    <row r="37" spans="1:28" ht="15.75" x14ac:dyDescent="0.2">
      <c r="A37" s="70">
        <v>28</v>
      </c>
      <c r="B37" s="1337" t="s">
        <v>411</v>
      </c>
      <c r="C37" s="258" t="s">
        <v>169</v>
      </c>
      <c r="D37" s="244">
        <v>5</v>
      </c>
      <c r="E37" s="213">
        <v>886</v>
      </c>
      <c r="F37" s="245">
        <v>10</v>
      </c>
      <c r="G37" s="224"/>
      <c r="H37" s="244">
        <v>5</v>
      </c>
      <c r="I37" s="213">
        <v>976</v>
      </c>
      <c r="J37" s="245">
        <v>8</v>
      </c>
      <c r="K37" s="224">
        <v>0</v>
      </c>
      <c r="L37" s="244">
        <v>9</v>
      </c>
      <c r="M37" s="213">
        <v>80</v>
      </c>
      <c r="N37" s="245">
        <v>10</v>
      </c>
      <c r="O37" s="224"/>
      <c r="P37" s="244">
        <v>6</v>
      </c>
      <c r="Q37" s="213"/>
      <c r="R37" s="245">
        <v>10</v>
      </c>
      <c r="S37" s="224"/>
      <c r="T37" s="1067">
        <f t="shared" si="9"/>
        <v>63</v>
      </c>
      <c r="U37" s="1068">
        <f>IF(ISNUMBER(E37)=TRUE(),SUM(E37,G37,I37,K37,M37,O37,Q37,S37),"")</f>
        <v>1942</v>
      </c>
      <c r="V37" s="70">
        <v>28</v>
      </c>
      <c r="W37" s="241">
        <f t="shared" si="10"/>
        <v>1</v>
      </c>
      <c r="X37" s="241">
        <f t="shared" si="11"/>
        <v>59</v>
      </c>
      <c r="Y37" s="241">
        <f t="shared" si="12"/>
        <v>11583</v>
      </c>
      <c r="Z37" s="242">
        <f t="shared" si="13"/>
        <v>4039</v>
      </c>
      <c r="AA37" s="241">
        <f t="shared" si="6"/>
        <v>58.884165961000001</v>
      </c>
      <c r="AB37" s="241">
        <f t="shared" si="7"/>
        <v>26</v>
      </c>
    </row>
    <row r="38" spans="1:28" ht="15.75" x14ac:dyDescent="0.2">
      <c r="A38" s="66">
        <v>29</v>
      </c>
      <c r="B38" s="1337" t="s">
        <v>265</v>
      </c>
      <c r="C38" s="1054" t="s">
        <v>168</v>
      </c>
      <c r="D38" s="244">
        <v>1</v>
      </c>
      <c r="E38" s="213">
        <v>2741</v>
      </c>
      <c r="F38" s="245">
        <v>9</v>
      </c>
      <c r="G38" s="224">
        <v>700</v>
      </c>
      <c r="H38" s="244">
        <v>9</v>
      </c>
      <c r="I38" s="213">
        <v>85</v>
      </c>
      <c r="J38" s="245">
        <v>10</v>
      </c>
      <c r="K38" s="224">
        <v>0</v>
      </c>
      <c r="L38" s="244">
        <v>8</v>
      </c>
      <c r="M38" s="213">
        <v>85</v>
      </c>
      <c r="N38" s="245">
        <v>7</v>
      </c>
      <c r="O38" s="224">
        <v>833</v>
      </c>
      <c r="P38" s="244">
        <v>10</v>
      </c>
      <c r="Q38" s="213"/>
      <c r="R38" s="245">
        <v>10</v>
      </c>
      <c r="S38" s="224"/>
      <c r="T38" s="1067">
        <f t="shared" si="9"/>
        <v>64</v>
      </c>
      <c r="U38" s="1068">
        <f>IF(ISNUMBER(E38)=TRUE(),SUM(E38,G38,I38,K38,M38,O38,Q38,S38),"")</f>
        <v>4444</v>
      </c>
      <c r="V38" s="66">
        <v>29</v>
      </c>
      <c r="W38" s="241">
        <f t="shared" si="10"/>
        <v>1</v>
      </c>
      <c r="X38" s="241">
        <f t="shared" si="11"/>
        <v>62</v>
      </c>
      <c r="Y38" s="241">
        <f t="shared" si="12"/>
        <v>5366</v>
      </c>
      <c r="Z38" s="242">
        <f t="shared" si="13"/>
        <v>2104</v>
      </c>
      <c r="AA38" s="241">
        <f t="shared" si="6"/>
        <v>61.946337896000003</v>
      </c>
      <c r="AB38" s="241">
        <f t="shared" si="7"/>
        <v>27</v>
      </c>
    </row>
    <row r="39" spans="1:28" ht="15.75" x14ac:dyDescent="0.2">
      <c r="A39" s="70">
        <v>30</v>
      </c>
      <c r="B39" s="1337" t="s">
        <v>289</v>
      </c>
      <c r="C39" s="76" t="s">
        <v>267</v>
      </c>
      <c r="D39" s="244">
        <v>10</v>
      </c>
      <c r="E39" s="213"/>
      <c r="F39" s="1043">
        <v>6</v>
      </c>
      <c r="G39" s="1044">
        <v>1060</v>
      </c>
      <c r="H39" s="244">
        <v>10</v>
      </c>
      <c r="I39" s="213"/>
      <c r="J39" s="245">
        <v>10</v>
      </c>
      <c r="K39" s="224"/>
      <c r="L39" s="244">
        <v>10</v>
      </c>
      <c r="M39" s="213"/>
      <c r="N39" s="245">
        <v>10</v>
      </c>
      <c r="O39" s="224"/>
      <c r="P39" s="244">
        <v>4</v>
      </c>
      <c r="Q39" s="213">
        <v>1951</v>
      </c>
      <c r="R39" s="245">
        <v>6</v>
      </c>
      <c r="S39" s="224">
        <v>2067</v>
      </c>
      <c r="T39" s="501">
        <f t="shared" si="9"/>
        <v>66</v>
      </c>
      <c r="U39" s="503">
        <v>5078</v>
      </c>
      <c r="V39" s="70">
        <v>30</v>
      </c>
      <c r="W39" s="241">
        <f t="shared" si="10"/>
        <v>1</v>
      </c>
      <c r="X39" s="241">
        <f t="shared" si="11"/>
        <v>63</v>
      </c>
      <c r="Y39" s="241">
        <f t="shared" si="12"/>
        <v>1942</v>
      </c>
      <c r="Z39" s="242">
        <f t="shared" si="13"/>
        <v>976</v>
      </c>
      <c r="AA39" s="241">
        <f t="shared" si="6"/>
        <v>62.980579024000001</v>
      </c>
      <c r="AB39" s="241">
        <f t="shared" si="7"/>
        <v>28</v>
      </c>
    </row>
    <row r="40" spans="1:28" ht="15.75" x14ac:dyDescent="0.2">
      <c r="A40" s="70">
        <v>31</v>
      </c>
      <c r="B40" s="1337" t="s">
        <v>869</v>
      </c>
      <c r="C40" s="76" t="s">
        <v>75</v>
      </c>
      <c r="D40" s="244">
        <v>10</v>
      </c>
      <c r="E40" s="213"/>
      <c r="F40" s="245">
        <v>10</v>
      </c>
      <c r="G40" s="224"/>
      <c r="H40" s="244">
        <v>10</v>
      </c>
      <c r="I40" s="213"/>
      <c r="J40" s="245">
        <v>9</v>
      </c>
      <c r="K40" s="224">
        <v>65</v>
      </c>
      <c r="L40" s="244">
        <v>6</v>
      </c>
      <c r="M40" s="213">
        <v>155</v>
      </c>
      <c r="N40" s="245">
        <v>2</v>
      </c>
      <c r="O40" s="224">
        <v>3912</v>
      </c>
      <c r="P40" s="244">
        <v>10</v>
      </c>
      <c r="Q40" s="213"/>
      <c r="R40" s="245">
        <v>10</v>
      </c>
      <c r="S40" s="224"/>
      <c r="T40" s="1067">
        <f t="shared" si="9"/>
        <v>67</v>
      </c>
      <c r="U40" s="1068">
        <v>4022</v>
      </c>
      <c r="V40" s="70">
        <v>31</v>
      </c>
      <c r="W40" s="241">
        <f t="shared" si="10"/>
        <v>1</v>
      </c>
      <c r="X40" s="241">
        <f t="shared" si="11"/>
        <v>64</v>
      </c>
      <c r="Y40" s="241">
        <f t="shared" si="12"/>
        <v>4444</v>
      </c>
      <c r="Z40" s="242">
        <f t="shared" si="13"/>
        <v>2741</v>
      </c>
      <c r="AA40" s="241">
        <f t="shared" si="6"/>
        <v>63.955557258999995</v>
      </c>
      <c r="AB40" s="241">
        <f t="shared" si="7"/>
        <v>29</v>
      </c>
    </row>
    <row r="41" spans="1:28" ht="15.75" x14ac:dyDescent="0.2">
      <c r="A41" s="66">
        <v>32</v>
      </c>
      <c r="B41" s="1337" t="s">
        <v>792</v>
      </c>
      <c r="C41" s="1054" t="s">
        <v>170</v>
      </c>
      <c r="D41" s="1045">
        <v>10</v>
      </c>
      <c r="E41" s="1046"/>
      <c r="F41" s="245">
        <v>10</v>
      </c>
      <c r="G41" s="224"/>
      <c r="H41" s="244">
        <v>1</v>
      </c>
      <c r="I41" s="213">
        <v>1458</v>
      </c>
      <c r="J41" s="245">
        <v>6</v>
      </c>
      <c r="K41" s="224">
        <v>1205</v>
      </c>
      <c r="L41" s="244">
        <v>10</v>
      </c>
      <c r="M41" s="213"/>
      <c r="N41" s="245">
        <v>10</v>
      </c>
      <c r="O41" s="224"/>
      <c r="P41" s="244">
        <v>10</v>
      </c>
      <c r="Q41" s="213"/>
      <c r="R41" s="245">
        <v>10</v>
      </c>
      <c r="S41" s="224"/>
      <c r="T41" s="1067">
        <f t="shared" si="9"/>
        <v>67</v>
      </c>
      <c r="U41" s="1068">
        <v>2663</v>
      </c>
      <c r="V41" s="70">
        <v>32</v>
      </c>
      <c r="W41" s="241">
        <f t="shared" si="10"/>
        <v>1</v>
      </c>
      <c r="X41" s="241">
        <f t="shared" si="11"/>
        <v>66</v>
      </c>
      <c r="Y41" s="241">
        <f t="shared" si="12"/>
        <v>5078</v>
      </c>
      <c r="Z41" s="242">
        <f t="shared" si="13"/>
        <v>2067</v>
      </c>
      <c r="AA41" s="241">
        <f t="shared" ref="AA41:AA72" si="14">IF(ISNUMBER(X41)=TRUE(),X41-Y41/100000-Z41/1000000000,"")</f>
        <v>65.949217933</v>
      </c>
      <c r="AB41" s="241">
        <f t="shared" si="7"/>
        <v>30</v>
      </c>
    </row>
    <row r="42" spans="1:28" ht="15.75" x14ac:dyDescent="0.2">
      <c r="A42" s="70">
        <v>33</v>
      </c>
      <c r="B42" s="1337" t="s">
        <v>412</v>
      </c>
      <c r="C42" s="1054" t="s">
        <v>268</v>
      </c>
      <c r="D42" s="244">
        <v>8</v>
      </c>
      <c r="E42" s="213">
        <v>664</v>
      </c>
      <c r="F42" s="1043">
        <v>9</v>
      </c>
      <c r="G42" s="1044">
        <v>140</v>
      </c>
      <c r="H42" s="244">
        <v>5</v>
      </c>
      <c r="I42" s="213">
        <v>180</v>
      </c>
      <c r="J42" s="245">
        <v>6</v>
      </c>
      <c r="K42" s="224">
        <v>1216</v>
      </c>
      <c r="L42" s="244">
        <v>10</v>
      </c>
      <c r="M42" s="213"/>
      <c r="N42" s="245">
        <v>10</v>
      </c>
      <c r="O42" s="224"/>
      <c r="P42" s="244">
        <v>10</v>
      </c>
      <c r="Q42" s="213"/>
      <c r="R42" s="245">
        <v>10</v>
      </c>
      <c r="S42" s="224"/>
      <c r="T42" s="1067">
        <f t="shared" si="9"/>
        <v>68</v>
      </c>
      <c r="U42" s="1068">
        <f>IF(ISNUMBER(E42)=TRUE(),SUM(E42,G42,I42,K42,M42,O42,Q42,S42),"")</f>
        <v>2200</v>
      </c>
      <c r="V42" s="70">
        <v>33</v>
      </c>
      <c r="W42" s="241">
        <f t="shared" si="10"/>
        <v>1</v>
      </c>
      <c r="X42" s="241">
        <f t="shared" si="11"/>
        <v>67</v>
      </c>
      <c r="Y42" s="241">
        <f t="shared" si="12"/>
        <v>4022</v>
      </c>
      <c r="Z42" s="242">
        <f t="shared" si="13"/>
        <v>3912</v>
      </c>
      <c r="AA42" s="241">
        <f t="shared" si="14"/>
        <v>66.959776087999998</v>
      </c>
      <c r="AB42" s="241">
        <f t="shared" ref="AB42:AB73" si="15">IF(ISNUMBER(AA42)=TRUE(),RANK(AA42,$AA$10:$AA$92,1),"")</f>
        <v>31</v>
      </c>
    </row>
    <row r="43" spans="1:28" ht="15.75" x14ac:dyDescent="0.2">
      <c r="A43" s="70">
        <v>34</v>
      </c>
      <c r="B43" s="1337" t="s">
        <v>893</v>
      </c>
      <c r="C43" s="1054" t="s">
        <v>170</v>
      </c>
      <c r="D43" s="244">
        <v>10</v>
      </c>
      <c r="E43" s="213"/>
      <c r="F43" s="245">
        <v>10</v>
      </c>
      <c r="G43" s="224"/>
      <c r="H43" s="244">
        <v>10</v>
      </c>
      <c r="I43" s="213"/>
      <c r="J43" s="245">
        <v>10</v>
      </c>
      <c r="K43" s="224"/>
      <c r="L43" s="244">
        <v>10</v>
      </c>
      <c r="M43" s="213"/>
      <c r="N43" s="245">
        <v>10</v>
      </c>
      <c r="O43" s="224"/>
      <c r="P43" s="244">
        <v>10</v>
      </c>
      <c r="Q43" s="213"/>
      <c r="R43" s="245">
        <v>7</v>
      </c>
      <c r="S43" s="224">
        <v>92</v>
      </c>
      <c r="T43" s="1067">
        <f t="shared" si="9"/>
        <v>77</v>
      </c>
      <c r="U43" s="1068">
        <v>92</v>
      </c>
      <c r="V43" s="70">
        <v>34</v>
      </c>
      <c r="W43" s="241">
        <f t="shared" si="10"/>
        <v>1</v>
      </c>
      <c r="X43" s="241">
        <f t="shared" si="11"/>
        <v>67</v>
      </c>
      <c r="Y43" s="241">
        <f t="shared" si="12"/>
        <v>2663</v>
      </c>
      <c r="Z43" s="242">
        <f t="shared" si="13"/>
        <v>1458</v>
      </c>
      <c r="AA43" s="241">
        <f t="shared" si="14"/>
        <v>66.973368542000003</v>
      </c>
      <c r="AB43" s="241">
        <f t="shared" si="15"/>
        <v>32</v>
      </c>
    </row>
    <row r="44" spans="1:28" ht="15.75" x14ac:dyDescent="0.2">
      <c r="A44" s="70">
        <v>35</v>
      </c>
      <c r="B44" s="1337" t="s">
        <v>413</v>
      </c>
      <c r="C44" s="76" t="s">
        <v>171</v>
      </c>
      <c r="D44" s="244">
        <v>10</v>
      </c>
      <c r="E44" s="213"/>
      <c r="F44" s="245">
        <v>8</v>
      </c>
      <c r="G44" s="224">
        <v>920</v>
      </c>
      <c r="H44" s="244">
        <v>10</v>
      </c>
      <c r="I44" s="213"/>
      <c r="J44" s="245">
        <v>10</v>
      </c>
      <c r="K44" s="224"/>
      <c r="L44" s="244">
        <v>10</v>
      </c>
      <c r="M44" s="213"/>
      <c r="N44" s="245">
        <v>10</v>
      </c>
      <c r="O44" s="224"/>
      <c r="P44" s="244">
        <v>10</v>
      </c>
      <c r="Q44" s="213"/>
      <c r="R44" s="245">
        <v>10</v>
      </c>
      <c r="S44" s="224"/>
      <c r="T44" s="1067">
        <f t="shared" si="9"/>
        <v>78</v>
      </c>
      <c r="U44" s="1068">
        <v>920</v>
      </c>
      <c r="V44" s="70">
        <v>35</v>
      </c>
      <c r="W44" s="241">
        <f t="shared" si="10"/>
        <v>1</v>
      </c>
      <c r="X44" s="241">
        <f t="shared" si="11"/>
        <v>68</v>
      </c>
      <c r="Y44" s="241">
        <f t="shared" si="12"/>
        <v>2200</v>
      </c>
      <c r="Z44" s="242">
        <f t="shared" si="13"/>
        <v>1216</v>
      </c>
      <c r="AA44" s="241">
        <f t="shared" si="14"/>
        <v>67.977998783999993</v>
      </c>
      <c r="AB44" s="241">
        <f t="shared" si="15"/>
        <v>33</v>
      </c>
    </row>
    <row r="45" spans="1:28" ht="15.75" x14ac:dyDescent="0.2">
      <c r="A45" s="70">
        <v>36</v>
      </c>
      <c r="B45" s="1338" t="s">
        <v>888</v>
      </c>
      <c r="C45" s="1064" t="s">
        <v>268</v>
      </c>
      <c r="D45" s="1057">
        <v>10</v>
      </c>
      <c r="E45" s="1062"/>
      <c r="F45" s="1063">
        <v>10</v>
      </c>
      <c r="G45" s="1056"/>
      <c r="H45" s="1057">
        <v>10</v>
      </c>
      <c r="I45" s="1062"/>
      <c r="J45" s="1063">
        <v>10</v>
      </c>
      <c r="K45" s="1056"/>
      <c r="L45" s="1057">
        <v>10</v>
      </c>
      <c r="M45" s="1062"/>
      <c r="N45" s="1063">
        <v>9</v>
      </c>
      <c r="O45" s="1056">
        <v>692</v>
      </c>
      <c r="P45" s="1057">
        <v>10</v>
      </c>
      <c r="Q45" s="1062"/>
      <c r="R45" s="1063">
        <v>10</v>
      </c>
      <c r="S45" s="1056"/>
      <c r="T45" s="1067">
        <f t="shared" si="9"/>
        <v>79</v>
      </c>
      <c r="U45" s="1068">
        <v>692</v>
      </c>
      <c r="V45" s="70">
        <v>36</v>
      </c>
      <c r="W45" s="241">
        <f t="shared" si="10"/>
        <v>1</v>
      </c>
      <c r="X45" s="241">
        <f t="shared" si="11"/>
        <v>77</v>
      </c>
      <c r="Y45" s="241">
        <f t="shared" si="12"/>
        <v>92</v>
      </c>
      <c r="Z45" s="242">
        <f t="shared" si="13"/>
        <v>92</v>
      </c>
      <c r="AA45" s="241">
        <f t="shared" si="14"/>
        <v>76.999079908000013</v>
      </c>
      <c r="AB45" s="241">
        <f t="shared" si="15"/>
        <v>34</v>
      </c>
    </row>
    <row r="46" spans="1:28" ht="15.75" x14ac:dyDescent="0.2">
      <c r="A46" s="1042">
        <v>37</v>
      </c>
      <c r="B46" s="1337" t="s">
        <v>881</v>
      </c>
      <c r="C46" s="1054" t="s">
        <v>268</v>
      </c>
      <c r="D46" s="1045">
        <v>10</v>
      </c>
      <c r="E46" s="1046"/>
      <c r="F46" s="1043">
        <v>10</v>
      </c>
      <c r="G46" s="1044"/>
      <c r="H46" s="1045">
        <v>10</v>
      </c>
      <c r="I46" s="1046"/>
      <c r="J46" s="1043">
        <v>10</v>
      </c>
      <c r="K46" s="1044"/>
      <c r="L46" s="1045">
        <v>9</v>
      </c>
      <c r="M46" s="1046">
        <v>0</v>
      </c>
      <c r="N46" s="1043">
        <v>10</v>
      </c>
      <c r="O46" s="1044"/>
      <c r="P46" s="1045">
        <v>10</v>
      </c>
      <c r="Q46" s="1046"/>
      <c r="R46" s="1043">
        <v>10</v>
      </c>
      <c r="S46" s="1044"/>
      <c r="T46" s="1067">
        <f t="shared" si="9"/>
        <v>79</v>
      </c>
      <c r="U46" s="1068">
        <v>0</v>
      </c>
      <c r="V46" s="70">
        <v>37</v>
      </c>
      <c r="W46" s="241">
        <f t="shared" si="10"/>
        <v>1</v>
      </c>
      <c r="X46" s="241">
        <f t="shared" si="11"/>
        <v>78</v>
      </c>
      <c r="Y46" s="241">
        <f t="shared" si="12"/>
        <v>920</v>
      </c>
      <c r="Z46" s="242">
        <f t="shared" si="13"/>
        <v>920</v>
      </c>
      <c r="AA46" s="241">
        <f t="shared" si="14"/>
        <v>77.990799079999988</v>
      </c>
      <c r="AB46" s="241">
        <f t="shared" si="15"/>
        <v>35</v>
      </c>
    </row>
    <row r="47" spans="1:28" ht="16.5" x14ac:dyDescent="0.2">
      <c r="A47" s="1042"/>
      <c r="B47" s="75"/>
      <c r="C47" s="76"/>
      <c r="D47" s="244"/>
      <c r="E47" s="213"/>
      <c r="F47" s="245"/>
      <c r="G47" s="224"/>
      <c r="H47" s="244"/>
      <c r="I47" s="213"/>
      <c r="J47" s="245"/>
      <c r="K47" s="224"/>
      <c r="L47" s="244"/>
      <c r="M47" s="213"/>
      <c r="N47" s="245"/>
      <c r="O47" s="224"/>
      <c r="P47" s="244"/>
      <c r="Q47" s="213"/>
      <c r="R47" s="245"/>
      <c r="S47" s="224"/>
      <c r="T47" s="240" t="str">
        <f t="shared" ref="T47:T50" si="16">IF(ISNUMBER(D47)=TRUE(),SUM(D47,F47,H47,J47,L47,N47,P47,R47),"")</f>
        <v/>
      </c>
      <c r="U47" s="214" t="str">
        <f t="shared" ref="U47:U50" si="17">IF(ISNUMBER(E47)=TRUE(),SUM(E47,G47,I47,K47,M47,O47,Q47,S47),"")</f>
        <v/>
      </c>
      <c r="V47" s="215" t="str">
        <f t="shared" ref="V47:V50" si="18">IF(ISNUMBER(AB49)=TRUE(),AB49,"")</f>
        <v/>
      </c>
      <c r="W47" s="241">
        <f t="shared" si="10"/>
        <v>1</v>
      </c>
      <c r="X47" s="241">
        <f t="shared" si="11"/>
        <v>79</v>
      </c>
      <c r="Y47" s="241">
        <f t="shared" si="12"/>
        <v>692</v>
      </c>
      <c r="Z47" s="242">
        <f t="shared" si="13"/>
        <v>692</v>
      </c>
      <c r="AA47" s="241">
        <f t="shared" si="14"/>
        <v>78.993079308000006</v>
      </c>
      <c r="AB47" s="241">
        <f t="shared" si="15"/>
        <v>36</v>
      </c>
    </row>
    <row r="48" spans="1:28" ht="16.5" x14ac:dyDescent="0.2">
      <c r="A48" s="1042"/>
      <c r="B48" s="75"/>
      <c r="C48" s="76"/>
      <c r="D48" s="244"/>
      <c r="E48" s="213"/>
      <c r="F48" s="245"/>
      <c r="G48" s="224"/>
      <c r="H48" s="244"/>
      <c r="I48" s="213"/>
      <c r="J48" s="245"/>
      <c r="K48" s="224"/>
      <c r="L48" s="244"/>
      <c r="M48" s="213"/>
      <c r="N48" s="245"/>
      <c r="O48" s="224"/>
      <c r="P48" s="244"/>
      <c r="Q48" s="213"/>
      <c r="R48" s="245"/>
      <c r="S48" s="224"/>
      <c r="T48" s="240" t="str">
        <f t="shared" si="16"/>
        <v/>
      </c>
      <c r="U48" s="214" t="str">
        <f t="shared" si="17"/>
        <v/>
      </c>
      <c r="V48" s="215" t="str">
        <f t="shared" si="18"/>
        <v/>
      </c>
      <c r="W48" s="241">
        <f t="shared" si="10"/>
        <v>1</v>
      </c>
      <c r="X48" s="241">
        <f t="shared" si="11"/>
        <v>79</v>
      </c>
      <c r="Y48" s="241">
        <f t="shared" si="12"/>
        <v>0</v>
      </c>
      <c r="Z48" s="242">
        <f t="shared" si="13"/>
        <v>0</v>
      </c>
      <c r="AA48" s="241">
        <f t="shared" si="14"/>
        <v>79</v>
      </c>
      <c r="AB48" s="241">
        <f t="shared" si="15"/>
        <v>37</v>
      </c>
    </row>
    <row r="49" spans="1:28" ht="16.5" x14ac:dyDescent="0.2">
      <c r="A49" s="1042"/>
      <c r="B49" s="75"/>
      <c r="C49" s="76"/>
      <c r="D49" s="244"/>
      <c r="E49" s="213"/>
      <c r="F49" s="245"/>
      <c r="G49" s="224"/>
      <c r="H49" s="244"/>
      <c r="I49" s="213"/>
      <c r="J49" s="245"/>
      <c r="K49" s="224"/>
      <c r="L49" s="244"/>
      <c r="M49" s="213"/>
      <c r="N49" s="245"/>
      <c r="O49" s="224"/>
      <c r="P49" s="244"/>
      <c r="Q49" s="213"/>
      <c r="R49" s="245"/>
      <c r="S49" s="224"/>
      <c r="T49" s="240" t="str">
        <f t="shared" si="16"/>
        <v/>
      </c>
      <c r="U49" s="214" t="str">
        <f t="shared" si="17"/>
        <v/>
      </c>
      <c r="V49" s="215" t="str">
        <f t="shared" si="18"/>
        <v/>
      </c>
      <c r="W49" s="241" t="str">
        <f t="shared" si="10"/>
        <v/>
      </c>
      <c r="X49" s="241" t="str">
        <f t="shared" si="11"/>
        <v/>
      </c>
      <c r="Y49" s="241" t="str">
        <f t="shared" si="12"/>
        <v/>
      </c>
      <c r="Z49" s="242">
        <f t="shared" si="13"/>
        <v>0</v>
      </c>
      <c r="AA49" s="241" t="str">
        <f t="shared" si="14"/>
        <v/>
      </c>
      <c r="AB49" s="241" t="str">
        <f t="shared" si="15"/>
        <v/>
      </c>
    </row>
    <row r="50" spans="1:28" ht="17.25" thickBot="1" x14ac:dyDescent="0.25">
      <c r="A50" s="1042"/>
      <c r="B50" s="1060"/>
      <c r="C50" s="1061"/>
      <c r="D50" s="1049"/>
      <c r="E50" s="1050"/>
      <c r="F50" s="1047"/>
      <c r="G50" s="1048"/>
      <c r="H50" s="1049"/>
      <c r="I50" s="1050"/>
      <c r="J50" s="1047"/>
      <c r="K50" s="1048"/>
      <c r="L50" s="1049"/>
      <c r="M50" s="1050"/>
      <c r="N50" s="1047"/>
      <c r="O50" s="1048"/>
      <c r="P50" s="1049"/>
      <c r="Q50" s="1050"/>
      <c r="R50" s="1047"/>
      <c r="S50" s="1048"/>
      <c r="T50" s="1171" t="str">
        <f t="shared" si="16"/>
        <v/>
      </c>
      <c r="U50" s="259" t="str">
        <f t="shared" si="17"/>
        <v/>
      </c>
      <c r="V50" s="260" t="str">
        <f t="shared" si="18"/>
        <v/>
      </c>
      <c r="W50" s="241" t="str">
        <f t="shared" si="10"/>
        <v/>
      </c>
      <c r="X50" s="241" t="str">
        <f t="shared" si="11"/>
        <v/>
      </c>
      <c r="Y50" s="241" t="str">
        <f t="shared" si="12"/>
        <v/>
      </c>
      <c r="Z50" s="242">
        <f t="shared" si="13"/>
        <v>0</v>
      </c>
      <c r="AA50" s="241" t="str">
        <f t="shared" si="14"/>
        <v/>
      </c>
      <c r="AB50" s="241" t="str">
        <f t="shared" si="15"/>
        <v/>
      </c>
    </row>
    <row r="51" spans="1:28" ht="15.75" thickTop="1" x14ac:dyDescent="0.2">
      <c r="W51" s="241" t="str">
        <f t="shared" si="10"/>
        <v/>
      </c>
      <c r="X51" s="241" t="str">
        <f t="shared" si="11"/>
        <v/>
      </c>
      <c r="Y51" s="241" t="str">
        <f t="shared" si="12"/>
        <v/>
      </c>
      <c r="Z51" s="242">
        <f t="shared" si="13"/>
        <v>0</v>
      </c>
      <c r="AA51" s="241" t="str">
        <f t="shared" si="14"/>
        <v/>
      </c>
      <c r="AB51" s="241" t="str">
        <f t="shared" si="15"/>
        <v/>
      </c>
    </row>
    <row r="52" spans="1:28" x14ac:dyDescent="0.2">
      <c r="W52" s="241" t="str">
        <f t="shared" si="10"/>
        <v/>
      </c>
      <c r="X52" s="241" t="str">
        <f t="shared" si="11"/>
        <v/>
      </c>
      <c r="Y52" s="241" t="str">
        <f t="shared" si="12"/>
        <v/>
      </c>
      <c r="Z52" s="242">
        <f t="shared" si="13"/>
        <v>0</v>
      </c>
      <c r="AA52" s="241" t="str">
        <f t="shared" si="14"/>
        <v/>
      </c>
      <c r="AB52" s="241" t="str">
        <f t="shared" si="15"/>
        <v/>
      </c>
    </row>
    <row r="53" spans="1:28" x14ac:dyDescent="0.2">
      <c r="W53" s="241" t="str">
        <f>IF(ISNUMBER(#REF!)=TRUE(),1,"")</f>
        <v/>
      </c>
      <c r="X53" s="241" t="str">
        <f>IF(ISNUMBER(#REF!)=TRUE(),#REF!,"")</f>
        <v/>
      </c>
      <c r="Y53" s="241" t="str">
        <f>IF(ISNUMBER(#REF!)=TRUE(),#REF!,"")</f>
        <v/>
      </c>
      <c r="Z53" s="242" t="e">
        <f>MAX(#REF!,#REF!,#REF!,#REF!,#REF!,#REF!,#REF!,#REF!)</f>
        <v>#REF!</v>
      </c>
      <c r="AA53" s="241" t="str">
        <f t="shared" si="14"/>
        <v/>
      </c>
      <c r="AB53" s="241" t="str">
        <f t="shared" si="15"/>
        <v/>
      </c>
    </row>
    <row r="54" spans="1:28" x14ac:dyDescent="0.2">
      <c r="W54" s="241" t="str">
        <f>IF(ISNUMBER(#REF!)=TRUE(),1,"")</f>
        <v/>
      </c>
      <c r="X54" s="241" t="str">
        <f>IF(ISNUMBER(#REF!)=TRUE(),#REF!,"")</f>
        <v/>
      </c>
      <c r="Y54" s="241" t="str">
        <f>IF(ISNUMBER(#REF!)=TRUE(),#REF!,"")</f>
        <v/>
      </c>
      <c r="Z54" s="242" t="e">
        <f>MAX(#REF!,#REF!,#REF!,#REF!,#REF!,#REF!,#REF!,#REF!)</f>
        <v>#REF!</v>
      </c>
      <c r="AA54" s="241" t="str">
        <f t="shared" si="14"/>
        <v/>
      </c>
      <c r="AB54" s="241" t="str">
        <f t="shared" si="15"/>
        <v/>
      </c>
    </row>
    <row r="55" spans="1:28" x14ac:dyDescent="0.2">
      <c r="W55" s="241" t="str">
        <f>IF(ISNUMBER(#REF!)=TRUE(),1,"")</f>
        <v/>
      </c>
      <c r="X55" s="241" t="str">
        <f>IF(ISNUMBER(#REF!)=TRUE(),#REF!,"")</f>
        <v/>
      </c>
      <c r="Y55" s="241" t="str">
        <f>IF(ISNUMBER(#REF!)=TRUE(),#REF!,"")</f>
        <v/>
      </c>
      <c r="Z55" s="242" t="e">
        <f>MAX(#REF!,#REF!,#REF!,#REF!,#REF!,#REF!,#REF!,#REF!)</f>
        <v>#REF!</v>
      </c>
      <c r="AA55" s="241" t="str">
        <f t="shared" si="14"/>
        <v/>
      </c>
      <c r="AB55" s="241" t="str">
        <f t="shared" si="15"/>
        <v/>
      </c>
    </row>
    <row r="56" spans="1:28" x14ac:dyDescent="0.2">
      <c r="W56" s="241" t="str">
        <f>IF(ISNUMBER(#REF!)=TRUE(),1,"")</f>
        <v/>
      </c>
      <c r="X56" s="241" t="str">
        <f>IF(ISNUMBER(#REF!)=TRUE(),#REF!,"")</f>
        <v/>
      </c>
      <c r="Y56" s="241" t="str">
        <f>IF(ISNUMBER(#REF!)=TRUE(),#REF!,"")</f>
        <v/>
      </c>
      <c r="Z56" s="242" t="e">
        <f>MAX(#REF!,#REF!,#REF!,#REF!,#REF!,#REF!,#REF!,#REF!)</f>
        <v>#REF!</v>
      </c>
      <c r="AA56" s="241" t="str">
        <f t="shared" si="14"/>
        <v/>
      </c>
      <c r="AB56" s="241" t="str">
        <f t="shared" si="15"/>
        <v/>
      </c>
    </row>
    <row r="57" spans="1:28" x14ac:dyDescent="0.2">
      <c r="W57" s="241" t="str">
        <f>IF(ISNUMBER(#REF!)=TRUE(),1,"")</f>
        <v/>
      </c>
      <c r="X57" s="241" t="str">
        <f>IF(ISNUMBER(#REF!)=TRUE(),#REF!,"")</f>
        <v/>
      </c>
      <c r="Y57" s="241" t="str">
        <f>IF(ISNUMBER(#REF!)=TRUE(),#REF!,"")</f>
        <v/>
      </c>
      <c r="Z57" s="242" t="e">
        <f>MAX(#REF!,#REF!,#REF!,#REF!,#REF!,#REF!,#REF!,#REF!)</f>
        <v>#REF!</v>
      </c>
      <c r="AA57" s="241" t="str">
        <f t="shared" si="14"/>
        <v/>
      </c>
      <c r="AB57" s="241" t="str">
        <f t="shared" si="15"/>
        <v/>
      </c>
    </row>
    <row r="58" spans="1:28" x14ac:dyDescent="0.2">
      <c r="W58" s="241" t="str">
        <f>IF(ISNUMBER(#REF!)=TRUE(),1,"")</f>
        <v/>
      </c>
      <c r="X58" s="241" t="str">
        <f>IF(ISNUMBER(#REF!)=TRUE(),#REF!,"")</f>
        <v/>
      </c>
      <c r="Y58" s="241" t="str">
        <f>IF(ISNUMBER(#REF!)=TRUE(),#REF!,"")</f>
        <v/>
      </c>
      <c r="Z58" s="242" t="e">
        <f>MAX(#REF!,#REF!,#REF!,#REF!,#REF!,#REF!,#REF!,#REF!)</f>
        <v>#REF!</v>
      </c>
      <c r="AA58" s="241" t="str">
        <f t="shared" si="14"/>
        <v/>
      </c>
      <c r="AB58" s="241" t="str">
        <f t="shared" si="15"/>
        <v/>
      </c>
    </row>
    <row r="59" spans="1:28" x14ac:dyDescent="0.2">
      <c r="W59" s="241" t="str">
        <f>IF(ISNUMBER(#REF!)=TRUE(),1,"")</f>
        <v/>
      </c>
      <c r="X59" s="241" t="str">
        <f>IF(ISNUMBER(#REF!)=TRUE(),#REF!,"")</f>
        <v/>
      </c>
      <c r="Y59" s="241" t="str">
        <f>IF(ISNUMBER(#REF!)=TRUE(),#REF!,"")</f>
        <v/>
      </c>
      <c r="Z59" s="242" t="e">
        <f>MAX(#REF!,#REF!,#REF!,#REF!,#REF!,#REF!,#REF!,#REF!)</f>
        <v>#REF!</v>
      </c>
      <c r="AA59" s="241" t="str">
        <f t="shared" si="14"/>
        <v/>
      </c>
      <c r="AB59" s="241" t="str">
        <f t="shared" si="15"/>
        <v/>
      </c>
    </row>
    <row r="60" spans="1:28" x14ac:dyDescent="0.2">
      <c r="W60" s="241" t="str">
        <f>IF(ISNUMBER(#REF!)=TRUE(),1,"")</f>
        <v/>
      </c>
      <c r="X60" s="241" t="str">
        <f>IF(ISNUMBER(#REF!)=TRUE(),#REF!,"")</f>
        <v/>
      </c>
      <c r="Y60" s="241" t="str">
        <f>IF(ISNUMBER(#REF!)=TRUE(),#REF!,"")</f>
        <v/>
      </c>
      <c r="Z60" s="242" t="e">
        <f>MAX(#REF!,#REF!,#REF!,#REF!,#REF!,#REF!,#REF!,#REF!)</f>
        <v>#REF!</v>
      </c>
      <c r="AA60" s="241" t="str">
        <f t="shared" si="14"/>
        <v/>
      </c>
      <c r="AB60" s="241" t="str">
        <f t="shared" si="15"/>
        <v/>
      </c>
    </row>
    <row r="61" spans="1:28" x14ac:dyDescent="0.2">
      <c r="W61" s="241" t="str">
        <f>IF(ISNUMBER(#REF!)=TRUE(),1,"")</f>
        <v/>
      </c>
      <c r="X61" s="241" t="str">
        <f>IF(ISNUMBER(#REF!)=TRUE(),#REF!,"")</f>
        <v/>
      </c>
      <c r="Y61" s="241" t="str">
        <f>IF(ISNUMBER(#REF!)=TRUE(),#REF!,"")</f>
        <v/>
      </c>
      <c r="Z61" s="242" t="e">
        <f>MAX(#REF!,#REF!,#REF!,#REF!,#REF!,#REF!,#REF!,#REF!)</f>
        <v>#REF!</v>
      </c>
      <c r="AA61" s="241" t="str">
        <f t="shared" si="14"/>
        <v/>
      </c>
      <c r="AB61" s="241" t="str">
        <f t="shared" si="15"/>
        <v/>
      </c>
    </row>
    <row r="62" spans="1:28" x14ac:dyDescent="0.2">
      <c r="W62" s="241" t="str">
        <f>IF(ISNUMBER(#REF!)=TRUE(),1,"")</f>
        <v/>
      </c>
      <c r="X62" s="241" t="str">
        <f>IF(ISNUMBER(#REF!)=TRUE(),#REF!,"")</f>
        <v/>
      </c>
      <c r="Y62" s="241" t="str">
        <f>IF(ISNUMBER(#REF!)=TRUE(),#REF!,"")</f>
        <v/>
      </c>
      <c r="Z62" s="242" t="e">
        <f>MAX(#REF!,#REF!,#REF!,#REF!,#REF!,#REF!,#REF!,#REF!)</f>
        <v>#REF!</v>
      </c>
      <c r="AA62" s="241" t="str">
        <f t="shared" si="14"/>
        <v/>
      </c>
      <c r="AB62" s="241" t="str">
        <f t="shared" si="15"/>
        <v/>
      </c>
    </row>
    <row r="63" spans="1:28" x14ac:dyDescent="0.2">
      <c r="W63" s="241" t="str">
        <f>IF(ISNUMBER(#REF!)=TRUE(),1,"")</f>
        <v/>
      </c>
      <c r="X63" s="241" t="str">
        <f>IF(ISNUMBER(#REF!)=TRUE(),#REF!,"")</f>
        <v/>
      </c>
      <c r="Y63" s="241" t="str">
        <f>IF(ISNUMBER(#REF!)=TRUE(),#REF!,"")</f>
        <v/>
      </c>
      <c r="Z63" s="242" t="e">
        <f>MAX(#REF!,#REF!,#REF!,#REF!,#REF!,#REF!,#REF!,#REF!)</f>
        <v>#REF!</v>
      </c>
      <c r="AA63" s="241" t="str">
        <f t="shared" si="14"/>
        <v/>
      </c>
      <c r="AB63" s="241" t="str">
        <f t="shared" si="15"/>
        <v/>
      </c>
    </row>
    <row r="64" spans="1:28" x14ac:dyDescent="0.2">
      <c r="W64" s="241" t="str">
        <f>IF(ISNUMBER(#REF!)=TRUE(),1,"")</f>
        <v/>
      </c>
      <c r="X64" s="241" t="str">
        <f>IF(ISNUMBER(#REF!)=TRUE(),#REF!,"")</f>
        <v/>
      </c>
      <c r="Y64" s="241" t="str">
        <f>IF(ISNUMBER(#REF!)=TRUE(),#REF!,"")</f>
        <v/>
      </c>
      <c r="Z64" s="242" t="e">
        <f>MAX(#REF!,#REF!,#REF!,#REF!,#REF!,#REF!,#REF!,#REF!)</f>
        <v>#REF!</v>
      </c>
      <c r="AA64" s="241" t="str">
        <f t="shared" si="14"/>
        <v/>
      </c>
      <c r="AB64" s="241" t="str">
        <f t="shared" si="15"/>
        <v/>
      </c>
    </row>
    <row r="65" spans="23:28" x14ac:dyDescent="0.2">
      <c r="W65" s="241" t="str">
        <f>IF(ISNUMBER(#REF!)=TRUE(),1,"")</f>
        <v/>
      </c>
      <c r="X65" s="241" t="str">
        <f>IF(ISNUMBER(#REF!)=TRUE(),#REF!,"")</f>
        <v/>
      </c>
      <c r="Y65" s="241" t="str">
        <f>IF(ISNUMBER(#REF!)=TRUE(),#REF!,"")</f>
        <v/>
      </c>
      <c r="Z65" s="242" t="e">
        <f>MAX(#REF!,#REF!,#REF!,#REF!,#REF!,#REF!,#REF!,#REF!)</f>
        <v>#REF!</v>
      </c>
      <c r="AA65" s="241" t="str">
        <f t="shared" si="14"/>
        <v/>
      </c>
      <c r="AB65" s="241" t="str">
        <f t="shared" si="15"/>
        <v/>
      </c>
    </row>
    <row r="66" spans="23:28" x14ac:dyDescent="0.2">
      <c r="W66" s="241" t="str">
        <f>IF(ISNUMBER(#REF!)=TRUE(),1,"")</f>
        <v/>
      </c>
      <c r="X66" s="241" t="str">
        <f>IF(ISNUMBER(#REF!)=TRUE(),#REF!,"")</f>
        <v/>
      </c>
      <c r="Y66" s="241" t="str">
        <f>IF(ISNUMBER(#REF!)=TRUE(),#REF!,"")</f>
        <v/>
      </c>
      <c r="Z66" s="242" t="e">
        <f>MAX(#REF!,#REF!,#REF!,#REF!,#REF!,#REF!,#REF!,#REF!)</f>
        <v>#REF!</v>
      </c>
      <c r="AA66" s="241" t="str">
        <f t="shared" si="14"/>
        <v/>
      </c>
      <c r="AB66" s="241" t="str">
        <f t="shared" si="15"/>
        <v/>
      </c>
    </row>
    <row r="67" spans="23:28" x14ac:dyDescent="0.2">
      <c r="W67" s="241" t="str">
        <f>IF(ISNUMBER(#REF!)=TRUE(),1,"")</f>
        <v/>
      </c>
      <c r="X67" s="241" t="str">
        <f>IF(ISNUMBER(#REF!)=TRUE(),#REF!,"")</f>
        <v/>
      </c>
      <c r="Y67" s="241" t="str">
        <f>IF(ISNUMBER(#REF!)=TRUE(),#REF!,"")</f>
        <v/>
      </c>
      <c r="Z67" s="242" t="e">
        <f>MAX(#REF!,#REF!,#REF!,#REF!,#REF!,#REF!,#REF!,#REF!)</f>
        <v>#REF!</v>
      </c>
      <c r="AA67" s="241" t="str">
        <f t="shared" si="14"/>
        <v/>
      </c>
      <c r="AB67" s="241" t="str">
        <f t="shared" si="15"/>
        <v/>
      </c>
    </row>
    <row r="68" spans="23:28" x14ac:dyDescent="0.2">
      <c r="W68" s="241" t="str">
        <f>IF(ISNUMBER(#REF!)=TRUE(),1,"")</f>
        <v/>
      </c>
      <c r="X68" s="241" t="str">
        <f>IF(ISNUMBER(#REF!)=TRUE(),#REF!,"")</f>
        <v/>
      </c>
      <c r="Y68" s="241" t="str">
        <f>IF(ISNUMBER(#REF!)=TRUE(),#REF!,"")</f>
        <v/>
      </c>
      <c r="Z68" s="242" t="e">
        <f>MAX(#REF!,#REF!,#REF!,#REF!,#REF!,#REF!,#REF!,#REF!)</f>
        <v>#REF!</v>
      </c>
      <c r="AA68" s="241" t="str">
        <f t="shared" si="14"/>
        <v/>
      </c>
      <c r="AB68" s="241" t="str">
        <f t="shared" si="15"/>
        <v/>
      </c>
    </row>
    <row r="69" spans="23:28" x14ac:dyDescent="0.2">
      <c r="W69" s="241" t="str">
        <f>IF(ISNUMBER(#REF!)=TRUE(),1,"")</f>
        <v/>
      </c>
      <c r="X69" s="241" t="str">
        <f>IF(ISNUMBER(#REF!)=TRUE(),#REF!,"")</f>
        <v/>
      </c>
      <c r="Y69" s="241" t="str">
        <f>IF(ISNUMBER(#REF!)=TRUE(),#REF!,"")</f>
        <v/>
      </c>
      <c r="Z69" s="242" t="e">
        <f>MAX(#REF!,#REF!,#REF!,#REF!,#REF!,#REF!,#REF!,#REF!)</f>
        <v>#REF!</v>
      </c>
      <c r="AA69" s="241" t="str">
        <f t="shared" si="14"/>
        <v/>
      </c>
      <c r="AB69" s="241" t="str">
        <f t="shared" si="15"/>
        <v/>
      </c>
    </row>
    <row r="70" spans="23:28" x14ac:dyDescent="0.2">
      <c r="W70" s="241" t="str">
        <f>IF(ISNUMBER(#REF!)=TRUE(),1,"")</f>
        <v/>
      </c>
      <c r="X70" s="241" t="str">
        <f>IF(ISNUMBER(#REF!)=TRUE(),#REF!,"")</f>
        <v/>
      </c>
      <c r="Y70" s="241" t="str">
        <f>IF(ISNUMBER(#REF!)=TRUE(),#REF!,"")</f>
        <v/>
      </c>
      <c r="Z70" s="242" t="e">
        <f>MAX(#REF!,#REF!,#REF!,#REF!,#REF!,#REF!,#REF!,#REF!)</f>
        <v>#REF!</v>
      </c>
      <c r="AA70" s="241" t="str">
        <f t="shared" si="14"/>
        <v/>
      </c>
      <c r="AB70" s="241" t="str">
        <f t="shared" si="15"/>
        <v/>
      </c>
    </row>
    <row r="71" spans="23:28" x14ac:dyDescent="0.2">
      <c r="W71" s="241" t="str">
        <f>IF(ISNUMBER(#REF!)=TRUE(),1,"")</f>
        <v/>
      </c>
      <c r="X71" s="241" t="str">
        <f>IF(ISNUMBER(#REF!)=TRUE(),#REF!,"")</f>
        <v/>
      </c>
      <c r="Y71" s="241" t="str">
        <f>IF(ISNUMBER(#REF!)=TRUE(),#REF!,"")</f>
        <v/>
      </c>
      <c r="Z71" s="242" t="e">
        <f>MAX(#REF!,#REF!,#REF!,#REF!,#REF!,#REF!,#REF!,#REF!)</f>
        <v>#REF!</v>
      </c>
      <c r="AA71" s="241" t="str">
        <f t="shared" si="14"/>
        <v/>
      </c>
      <c r="AB71" s="241" t="str">
        <f t="shared" si="15"/>
        <v/>
      </c>
    </row>
    <row r="72" spans="23:28" x14ac:dyDescent="0.2">
      <c r="W72" s="241" t="str">
        <f>IF(ISNUMBER(#REF!)=TRUE(),1,"")</f>
        <v/>
      </c>
      <c r="X72" s="241" t="str">
        <f>IF(ISNUMBER(#REF!)=TRUE(),#REF!,"")</f>
        <v/>
      </c>
      <c r="Y72" s="241" t="str">
        <f>IF(ISNUMBER(#REF!)=TRUE(),#REF!,"")</f>
        <v/>
      </c>
      <c r="Z72" s="242" t="e">
        <f>MAX(#REF!,#REF!,#REF!,#REF!,#REF!,#REF!,#REF!,#REF!)</f>
        <v>#REF!</v>
      </c>
      <c r="AA72" s="241" t="str">
        <f t="shared" si="14"/>
        <v/>
      </c>
      <c r="AB72" s="241" t="str">
        <f t="shared" si="15"/>
        <v/>
      </c>
    </row>
    <row r="73" spans="23:28" x14ac:dyDescent="0.2">
      <c r="W73" s="241" t="str">
        <f>IF(ISNUMBER(#REF!)=TRUE(),1,"")</f>
        <v/>
      </c>
      <c r="X73" s="241" t="str">
        <f>IF(ISNUMBER(#REF!)=TRUE(),#REF!,"")</f>
        <v/>
      </c>
      <c r="Y73" s="241" t="str">
        <f>IF(ISNUMBER(#REF!)=TRUE(),#REF!,"")</f>
        <v/>
      </c>
      <c r="Z73" s="242" t="e">
        <f>MAX(#REF!,#REF!,#REF!,#REF!,#REF!,#REF!,#REF!,#REF!)</f>
        <v>#REF!</v>
      </c>
      <c r="AA73" s="241" t="str">
        <f t="shared" ref="AA73:AA92" si="19">IF(ISNUMBER(X73)=TRUE(),X73-Y73/100000-Z73/1000000000,"")</f>
        <v/>
      </c>
      <c r="AB73" s="241" t="str">
        <f t="shared" si="15"/>
        <v/>
      </c>
    </row>
    <row r="74" spans="23:28" x14ac:dyDescent="0.2">
      <c r="W74" s="241" t="str">
        <f>IF(ISNUMBER(#REF!)=TRUE(),1,"")</f>
        <v/>
      </c>
      <c r="X74" s="241" t="str">
        <f>IF(ISNUMBER(#REF!)=TRUE(),#REF!,"")</f>
        <v/>
      </c>
      <c r="Y74" s="241" t="str">
        <f>IF(ISNUMBER(#REF!)=TRUE(),#REF!,"")</f>
        <v/>
      </c>
      <c r="Z74" s="242" t="e">
        <f>MAX(#REF!,#REF!,#REF!,#REF!,#REF!,#REF!,#REF!,#REF!)</f>
        <v>#REF!</v>
      </c>
      <c r="AA74" s="241" t="str">
        <f t="shared" si="19"/>
        <v/>
      </c>
      <c r="AB74" s="241" t="str">
        <f t="shared" ref="AB74:AB92" si="20">IF(ISNUMBER(AA74)=TRUE(),RANK(AA74,$AA$10:$AA$92,1),"")</f>
        <v/>
      </c>
    </row>
    <row r="75" spans="23:28" x14ac:dyDescent="0.2">
      <c r="W75" s="241" t="str">
        <f>IF(ISNUMBER(#REF!)=TRUE(),1,"")</f>
        <v/>
      </c>
      <c r="X75" s="241" t="str">
        <f>IF(ISNUMBER(#REF!)=TRUE(),#REF!,"")</f>
        <v/>
      </c>
      <c r="Y75" s="241" t="str">
        <f>IF(ISNUMBER(#REF!)=TRUE(),#REF!,"")</f>
        <v/>
      </c>
      <c r="Z75" s="242" t="e">
        <f>MAX(#REF!,#REF!,#REF!,#REF!,#REF!,#REF!,#REF!,#REF!)</f>
        <v>#REF!</v>
      </c>
      <c r="AA75" s="241" t="str">
        <f t="shared" si="19"/>
        <v/>
      </c>
      <c r="AB75" s="241" t="str">
        <f t="shared" si="20"/>
        <v/>
      </c>
    </row>
    <row r="76" spans="23:28" x14ac:dyDescent="0.2">
      <c r="W76" s="241" t="str">
        <f>IF(ISNUMBER(#REF!)=TRUE(),1,"")</f>
        <v/>
      </c>
      <c r="X76" s="241" t="str">
        <f>IF(ISNUMBER(#REF!)=TRUE(),#REF!,"")</f>
        <v/>
      </c>
      <c r="Y76" s="241" t="str">
        <f>IF(ISNUMBER(#REF!)=TRUE(),#REF!,"")</f>
        <v/>
      </c>
      <c r="Z76" s="242" t="e">
        <f>MAX(#REF!,#REF!,#REF!,#REF!,#REF!,#REF!,#REF!,#REF!)</f>
        <v>#REF!</v>
      </c>
      <c r="AA76" s="241" t="str">
        <f t="shared" si="19"/>
        <v/>
      </c>
      <c r="AB76" s="241" t="str">
        <f t="shared" si="20"/>
        <v/>
      </c>
    </row>
    <row r="77" spans="23:28" x14ac:dyDescent="0.2">
      <c r="W77" s="241" t="str">
        <f>IF(ISNUMBER(#REF!)=TRUE(),1,"")</f>
        <v/>
      </c>
      <c r="X77" s="241" t="str">
        <f>IF(ISNUMBER(#REF!)=TRUE(),#REF!,"")</f>
        <v/>
      </c>
      <c r="Y77" s="241" t="str">
        <f>IF(ISNUMBER(#REF!)=TRUE(),#REF!,"")</f>
        <v/>
      </c>
      <c r="Z77" s="242" t="e">
        <f>MAX(#REF!,#REF!,#REF!,#REF!,#REF!,#REF!,#REF!,#REF!)</f>
        <v>#REF!</v>
      </c>
      <c r="AA77" s="241" t="str">
        <f t="shared" si="19"/>
        <v/>
      </c>
      <c r="AB77" s="241" t="str">
        <f t="shared" si="20"/>
        <v/>
      </c>
    </row>
    <row r="78" spans="23:28" x14ac:dyDescent="0.2">
      <c r="W78" s="241" t="str">
        <f>IF(ISNUMBER(#REF!)=TRUE(),1,"")</f>
        <v/>
      </c>
      <c r="X78" s="241" t="str">
        <f>IF(ISNUMBER(#REF!)=TRUE(),#REF!,"")</f>
        <v/>
      </c>
      <c r="Y78" s="241" t="str">
        <f>IF(ISNUMBER(#REF!)=TRUE(),#REF!,"")</f>
        <v/>
      </c>
      <c r="Z78" s="242" t="e">
        <f>MAX(#REF!,#REF!,#REF!,#REF!,#REF!,#REF!,#REF!,#REF!)</f>
        <v>#REF!</v>
      </c>
      <c r="AA78" s="241" t="str">
        <f t="shared" si="19"/>
        <v/>
      </c>
      <c r="AB78" s="241" t="str">
        <f t="shared" si="20"/>
        <v/>
      </c>
    </row>
    <row r="79" spans="23:28" x14ac:dyDescent="0.2">
      <c r="W79" s="241" t="str">
        <f>IF(ISNUMBER(#REF!)=TRUE(),1,"")</f>
        <v/>
      </c>
      <c r="X79" s="241" t="str">
        <f>IF(ISNUMBER(#REF!)=TRUE(),#REF!,"")</f>
        <v/>
      </c>
      <c r="Y79" s="241" t="str">
        <f>IF(ISNUMBER(#REF!)=TRUE(),#REF!,"")</f>
        <v/>
      </c>
      <c r="Z79" s="242" t="e">
        <f>MAX(#REF!,#REF!,#REF!,#REF!,#REF!,#REF!,#REF!,#REF!)</f>
        <v>#REF!</v>
      </c>
      <c r="AA79" s="241" t="str">
        <f t="shared" si="19"/>
        <v/>
      </c>
      <c r="AB79" s="241" t="str">
        <f t="shared" si="20"/>
        <v/>
      </c>
    </row>
    <row r="80" spans="23:28" x14ac:dyDescent="0.2">
      <c r="W80" s="241" t="str">
        <f>IF(ISNUMBER(#REF!)=TRUE(),1,"")</f>
        <v/>
      </c>
      <c r="X80" s="241" t="str">
        <f>IF(ISNUMBER(#REF!)=TRUE(),#REF!,"")</f>
        <v/>
      </c>
      <c r="Y80" s="241" t="str">
        <f>IF(ISNUMBER(#REF!)=TRUE(),#REF!,"")</f>
        <v/>
      </c>
      <c r="Z80" s="242" t="e">
        <f>MAX(#REF!,#REF!,#REF!,#REF!,#REF!,#REF!,#REF!,#REF!)</f>
        <v>#REF!</v>
      </c>
      <c r="AA80" s="241" t="str">
        <f t="shared" si="19"/>
        <v/>
      </c>
      <c r="AB80" s="241" t="str">
        <f t="shared" si="20"/>
        <v/>
      </c>
    </row>
    <row r="81" spans="23:28" x14ac:dyDescent="0.2">
      <c r="W81" s="241" t="str">
        <f>IF(ISNUMBER(#REF!)=TRUE(),1,"")</f>
        <v/>
      </c>
      <c r="X81" s="241" t="str">
        <f>IF(ISNUMBER(#REF!)=TRUE(),#REF!,"")</f>
        <v/>
      </c>
      <c r="Y81" s="241" t="str">
        <f>IF(ISNUMBER(#REF!)=TRUE(),#REF!,"")</f>
        <v/>
      </c>
      <c r="Z81" s="242" t="e">
        <f>MAX(#REF!,#REF!,#REF!,#REF!,#REF!,#REF!,#REF!,#REF!)</f>
        <v>#REF!</v>
      </c>
      <c r="AA81" s="241" t="str">
        <f t="shared" si="19"/>
        <v/>
      </c>
      <c r="AB81" s="241" t="str">
        <f t="shared" si="20"/>
        <v/>
      </c>
    </row>
    <row r="82" spans="23:28" x14ac:dyDescent="0.2">
      <c r="W82" s="241" t="str">
        <f>IF(ISNUMBER(#REF!)=TRUE(),1,"")</f>
        <v/>
      </c>
      <c r="X82" s="241" t="str">
        <f>IF(ISNUMBER(#REF!)=TRUE(),#REF!,"")</f>
        <v/>
      </c>
      <c r="Y82" s="241" t="str">
        <f>IF(ISNUMBER(#REF!)=TRUE(),#REF!,"")</f>
        <v/>
      </c>
      <c r="Z82" s="242" t="e">
        <f>MAX(#REF!,#REF!,#REF!,#REF!,#REF!,#REF!,#REF!,#REF!)</f>
        <v>#REF!</v>
      </c>
      <c r="AA82" s="241" t="str">
        <f t="shared" si="19"/>
        <v/>
      </c>
      <c r="AB82" s="241" t="str">
        <f t="shared" si="20"/>
        <v/>
      </c>
    </row>
    <row r="83" spans="23:28" x14ac:dyDescent="0.2">
      <c r="W83" s="241" t="str">
        <f>IF(ISNUMBER(#REF!)=TRUE(),1,"")</f>
        <v/>
      </c>
      <c r="X83" s="241" t="str">
        <f>IF(ISNUMBER(#REF!)=TRUE(),#REF!,"")</f>
        <v/>
      </c>
      <c r="Y83" s="241" t="str">
        <f>IF(ISNUMBER(#REF!)=TRUE(),#REF!,"")</f>
        <v/>
      </c>
      <c r="Z83" s="242" t="e">
        <f>MAX(#REF!,#REF!,#REF!,#REF!,#REF!,#REF!,#REF!,#REF!)</f>
        <v>#REF!</v>
      </c>
      <c r="AA83" s="241" t="str">
        <f t="shared" si="19"/>
        <v/>
      </c>
      <c r="AB83" s="241" t="str">
        <f t="shared" si="20"/>
        <v/>
      </c>
    </row>
    <row r="84" spans="23:28" x14ac:dyDescent="0.2">
      <c r="W84" s="241" t="str">
        <f>IF(ISNUMBER(#REF!)=TRUE(),1,"")</f>
        <v/>
      </c>
      <c r="X84" s="241" t="str">
        <f>IF(ISNUMBER(#REF!)=TRUE(),#REF!,"")</f>
        <v/>
      </c>
      <c r="Y84" s="241" t="str">
        <f>IF(ISNUMBER(#REF!)=TRUE(),#REF!,"")</f>
        <v/>
      </c>
      <c r="Z84" s="242" t="e">
        <f>MAX(#REF!,#REF!,#REF!,#REF!,#REF!,#REF!,#REF!,#REF!)</f>
        <v>#REF!</v>
      </c>
      <c r="AA84" s="241" t="str">
        <f t="shared" si="19"/>
        <v/>
      </c>
      <c r="AB84" s="241" t="str">
        <f t="shared" si="20"/>
        <v/>
      </c>
    </row>
    <row r="85" spans="23:28" x14ac:dyDescent="0.2">
      <c r="W85" s="241" t="str">
        <f>IF(ISNUMBER(#REF!)=TRUE(),1,"")</f>
        <v/>
      </c>
      <c r="X85" s="241" t="str">
        <f>IF(ISNUMBER(#REF!)=TRUE(),#REF!,"")</f>
        <v/>
      </c>
      <c r="Y85" s="241" t="str">
        <f>IF(ISNUMBER(#REF!)=TRUE(),#REF!,"")</f>
        <v/>
      </c>
      <c r="Z85" s="242" t="e">
        <f>MAX(#REF!,#REF!,#REF!,#REF!,#REF!,#REF!,#REF!,#REF!)</f>
        <v>#REF!</v>
      </c>
      <c r="AA85" s="241" t="str">
        <f t="shared" si="19"/>
        <v/>
      </c>
      <c r="AB85" s="241" t="str">
        <f t="shared" si="20"/>
        <v/>
      </c>
    </row>
    <row r="86" spans="23:28" x14ac:dyDescent="0.2">
      <c r="W86" s="241" t="str">
        <f>IF(ISNUMBER(#REF!)=TRUE(),1,"")</f>
        <v/>
      </c>
      <c r="X86" s="241" t="str">
        <f>IF(ISNUMBER(#REF!)=TRUE(),#REF!,"")</f>
        <v/>
      </c>
      <c r="Y86" s="241" t="str">
        <f>IF(ISNUMBER(#REF!)=TRUE(),#REF!,"")</f>
        <v/>
      </c>
      <c r="Z86" s="242" t="e">
        <f>MAX(#REF!,#REF!,#REF!,#REF!,#REF!,#REF!,#REF!,#REF!)</f>
        <v>#REF!</v>
      </c>
      <c r="AA86" s="241" t="str">
        <f t="shared" si="19"/>
        <v/>
      </c>
      <c r="AB86" s="241" t="str">
        <f t="shared" si="20"/>
        <v/>
      </c>
    </row>
    <row r="87" spans="23:28" x14ac:dyDescent="0.2">
      <c r="W87" s="241" t="str">
        <f>IF(ISNUMBER(#REF!)=TRUE(),1,"")</f>
        <v/>
      </c>
      <c r="X87" s="241" t="str">
        <f>IF(ISNUMBER(#REF!)=TRUE(),#REF!,"")</f>
        <v/>
      </c>
      <c r="Y87" s="241" t="str">
        <f>IF(ISNUMBER(#REF!)=TRUE(),#REF!,"")</f>
        <v/>
      </c>
      <c r="Z87" s="242" t="e">
        <f>MAX(#REF!,#REF!,#REF!,#REF!,#REF!,#REF!,#REF!,#REF!)</f>
        <v>#REF!</v>
      </c>
      <c r="AA87" s="241" t="str">
        <f t="shared" si="19"/>
        <v/>
      </c>
      <c r="AB87" s="241" t="str">
        <f t="shared" si="20"/>
        <v/>
      </c>
    </row>
    <row r="88" spans="23:28" x14ac:dyDescent="0.2">
      <c r="W88" s="241" t="str">
        <f>IF(ISNUMBER(#REF!)=TRUE(),1,"")</f>
        <v/>
      </c>
      <c r="X88" s="241" t="str">
        <f>IF(ISNUMBER(#REF!)=TRUE(),#REF!,"")</f>
        <v/>
      </c>
      <c r="Y88" s="241" t="str">
        <f>IF(ISNUMBER(#REF!)=TRUE(),#REF!,"")</f>
        <v/>
      </c>
      <c r="Z88" s="242" t="e">
        <f>MAX(#REF!,#REF!,#REF!,#REF!,#REF!,#REF!,#REF!,#REF!)</f>
        <v>#REF!</v>
      </c>
      <c r="AA88" s="241" t="str">
        <f t="shared" si="19"/>
        <v/>
      </c>
      <c r="AB88" s="241" t="str">
        <f t="shared" si="20"/>
        <v/>
      </c>
    </row>
    <row r="89" spans="23:28" x14ac:dyDescent="0.2">
      <c r="W89" s="241" t="str">
        <f>IF(ISNUMBER(#REF!)=TRUE(),1,"")</f>
        <v/>
      </c>
      <c r="X89" s="241" t="str">
        <f>IF(ISNUMBER(#REF!)=TRUE(),#REF!,"")</f>
        <v/>
      </c>
      <c r="Y89" s="241" t="str">
        <f>IF(ISNUMBER(#REF!)=TRUE(),#REF!,"")</f>
        <v/>
      </c>
      <c r="Z89" s="242" t="e">
        <f>MAX(#REF!,#REF!,#REF!,#REF!,#REF!,#REF!,#REF!,#REF!)</f>
        <v>#REF!</v>
      </c>
      <c r="AA89" s="241" t="str">
        <f t="shared" si="19"/>
        <v/>
      </c>
      <c r="AB89" s="241" t="str">
        <f t="shared" si="20"/>
        <v/>
      </c>
    </row>
    <row r="90" spans="23:28" x14ac:dyDescent="0.2">
      <c r="W90" s="241" t="str">
        <f>IF(ISNUMBER(#REF!)=TRUE(),1,"")</f>
        <v/>
      </c>
      <c r="X90" s="241" t="str">
        <f>IF(ISNUMBER(#REF!)=TRUE(),#REF!,"")</f>
        <v/>
      </c>
      <c r="Y90" s="241" t="str">
        <f>IF(ISNUMBER(#REF!)=TRUE(),#REF!,"")</f>
        <v/>
      </c>
      <c r="Z90" s="242" t="e">
        <f>MAX(#REF!,#REF!,#REF!,#REF!,#REF!,#REF!,#REF!,#REF!)</f>
        <v>#REF!</v>
      </c>
      <c r="AA90" s="241" t="str">
        <f t="shared" si="19"/>
        <v/>
      </c>
      <c r="AB90" s="241" t="str">
        <f t="shared" si="20"/>
        <v/>
      </c>
    </row>
    <row r="91" spans="23:28" x14ac:dyDescent="0.2">
      <c r="W91" s="241" t="str">
        <f>IF(ISNUMBER(#REF!)=TRUE(),1,"")</f>
        <v/>
      </c>
      <c r="X91" s="241" t="str">
        <f>IF(ISNUMBER(#REF!)=TRUE(),#REF!,"")</f>
        <v/>
      </c>
      <c r="Y91" s="241" t="str">
        <f>IF(ISNUMBER(#REF!)=TRUE(),#REF!,"")</f>
        <v/>
      </c>
      <c r="Z91" s="242" t="e">
        <f>MAX(#REF!,#REF!,#REF!,#REF!,#REF!,#REF!,#REF!,#REF!)</f>
        <v>#REF!</v>
      </c>
      <c r="AA91" s="241" t="str">
        <f t="shared" si="19"/>
        <v/>
      </c>
      <c r="AB91" s="241" t="str">
        <f t="shared" si="20"/>
        <v/>
      </c>
    </row>
    <row r="92" spans="23:28" x14ac:dyDescent="0.2">
      <c r="W92" s="241" t="str">
        <f>IF(ISNUMBER(#REF!)=TRUE(),1,"")</f>
        <v/>
      </c>
      <c r="X92" s="241" t="str">
        <f>IF(ISNUMBER(#REF!)=TRUE(),#REF!,"")</f>
        <v/>
      </c>
      <c r="Y92" s="241" t="str">
        <f>IF(ISNUMBER(#REF!)=TRUE(),#REF!,"")</f>
        <v/>
      </c>
      <c r="Z92" s="242" t="e">
        <f>MAX(#REF!,#REF!,#REF!,#REF!,#REF!,#REF!,#REF!,#REF!)</f>
        <v>#REF!</v>
      </c>
      <c r="AA92" s="241" t="str">
        <f t="shared" si="19"/>
        <v/>
      </c>
      <c r="AB92" s="241" t="str">
        <f t="shared" si="20"/>
        <v/>
      </c>
    </row>
  </sheetData>
  <sortState ref="B10:U46">
    <sortCondition ref="T10:T46"/>
    <sortCondition descending="1" ref="U10:U46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10:T23" xr:uid="{00000000-0002-0000-0900-000000000000}">
      <formula1>IF(ISNUMBER(IZ10)=TRUE(),SUM(IZ10,JB10,JD10,JF10,JH10,JJ10,JL10,JN10),"")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24:T27" xr:uid="{00000000-0002-0000-0900-000001000000}">
      <formula1>IF(ISNUMBER(IZ25)=TRUE(),SUM(IZ25,JB25,JD25,JF25,JH25,JJ25,JL25,JN25),"")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28:T50" xr:uid="{00000000-0002-0000-0900-000002000000}">
      <formula1>IF(ISNUMBER(IZ30)=TRUE(),SUM(IZ30,JB30,JD30,JF30,JH30,JJ30,JL30,JN30),"")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4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5.140625" style="141"/>
    <col min="2" max="2" width="19.42578125" style="141"/>
    <col min="3" max="3" width="4.140625" style="141"/>
    <col min="4" max="4" width="7.140625" style="141"/>
    <col min="5" max="5" width="3.5703125" style="141"/>
    <col min="6" max="6" width="7.85546875" style="141"/>
    <col min="7" max="7" width="3.5703125" style="141"/>
    <col min="8" max="8" width="6.7109375" style="141"/>
    <col min="9" max="9" width="3.5703125" style="141"/>
    <col min="10" max="10" width="7.28515625" style="141"/>
    <col min="11" max="11" width="4" style="141"/>
    <col min="12" max="12" width="8" style="141"/>
    <col min="13" max="13" width="3.7109375" style="141"/>
    <col min="14" max="14" width="10.140625" style="141" customWidth="1"/>
    <col min="15" max="15" width="3.85546875" style="141"/>
    <col min="16" max="16" width="7" style="141"/>
    <col min="17" max="17" width="3.7109375" style="141"/>
    <col min="18" max="18" width="8.140625" style="141"/>
    <col min="19" max="19" width="6" style="141"/>
    <col min="20" max="20" width="6.85546875" style="141"/>
    <col min="21" max="21" width="7.28515625" style="141"/>
    <col min="22" max="257" width="9.140625" style="141"/>
  </cols>
  <sheetData>
    <row r="1" spans="1:21" x14ac:dyDescent="0.2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1" x14ac:dyDescent="0.2">
      <c r="A3" s="143"/>
      <c r="B3" s="144"/>
      <c r="C3" s="144"/>
      <c r="D3" s="144"/>
      <c r="E3" s="144"/>
      <c r="F3" s="144"/>
      <c r="G3" s="144"/>
      <c r="H3" s="144"/>
      <c r="I3" s="144"/>
      <c r="J3" s="144" t="s">
        <v>32</v>
      </c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1" ht="23.25" x14ac:dyDescent="0.35">
      <c r="A4" s="143"/>
      <c r="B4" s="144" t="s">
        <v>0</v>
      </c>
      <c r="D4" s="145"/>
      <c r="E4" s="144"/>
      <c r="F4" s="144"/>
      <c r="G4" s="144"/>
      <c r="H4" s="144"/>
      <c r="I4" s="144"/>
      <c r="J4" s="144"/>
      <c r="K4" s="146" t="s">
        <v>1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</row>
    <row r="5" spans="1:21" ht="23.25" x14ac:dyDescent="0.2">
      <c r="A5" s="143"/>
      <c r="B5" s="144" t="s">
        <v>2</v>
      </c>
      <c r="D5" s="144"/>
      <c r="E5" s="144"/>
      <c r="F5" s="144"/>
      <c r="G5" s="144"/>
      <c r="H5" s="144"/>
      <c r="I5" s="144"/>
      <c r="J5" s="144"/>
      <c r="K5" s="147" t="s">
        <v>308</v>
      </c>
      <c r="L5" s="144"/>
      <c r="M5" s="144"/>
      <c r="N5" s="144"/>
      <c r="O5" s="144"/>
      <c r="P5" s="144"/>
      <c r="Q5" s="144"/>
      <c r="R5" s="144"/>
      <c r="S5" s="144"/>
      <c r="T5" s="144"/>
      <c r="U5" s="144"/>
    </row>
    <row r="6" spans="1:21" ht="23.25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8" t="s">
        <v>3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</row>
    <row r="7" spans="1:2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1" ht="19.5" customHeight="1" x14ac:dyDescent="0.2">
      <c r="A8" s="1840" t="s">
        <v>4</v>
      </c>
      <c r="B8" s="1878" t="s">
        <v>5</v>
      </c>
      <c r="C8" s="1837" t="s">
        <v>6</v>
      </c>
      <c r="D8" s="1837"/>
      <c r="E8" s="1838" t="s">
        <v>7</v>
      </c>
      <c r="F8" s="1838"/>
      <c r="G8" s="1837" t="s">
        <v>8</v>
      </c>
      <c r="H8" s="1837"/>
      <c r="I8" s="1838" t="s">
        <v>9</v>
      </c>
      <c r="J8" s="1838"/>
      <c r="K8" s="1837" t="s">
        <v>10</v>
      </c>
      <c r="L8" s="1837"/>
      <c r="M8" s="1838" t="s">
        <v>11</v>
      </c>
      <c r="N8" s="1838"/>
      <c r="O8" s="1837" t="s">
        <v>12</v>
      </c>
      <c r="P8" s="1837"/>
      <c r="Q8" s="1877" t="s">
        <v>13</v>
      </c>
      <c r="R8" s="1877"/>
      <c r="S8" s="1839" t="s">
        <v>18</v>
      </c>
      <c r="T8" s="1839"/>
      <c r="U8" s="1839"/>
    </row>
    <row r="9" spans="1:21" ht="39" customHeight="1" x14ac:dyDescent="0.2">
      <c r="A9" s="1840"/>
      <c r="B9" s="1878"/>
      <c r="C9" s="1876" t="s">
        <v>427</v>
      </c>
      <c r="D9" s="1876"/>
      <c r="E9" s="1876" t="s">
        <v>428</v>
      </c>
      <c r="F9" s="1876"/>
      <c r="G9" s="1876" t="s">
        <v>457</v>
      </c>
      <c r="H9" s="1876"/>
      <c r="I9" s="1876" t="s">
        <v>458</v>
      </c>
      <c r="J9" s="1876"/>
      <c r="K9" s="1876" t="s">
        <v>429</v>
      </c>
      <c r="L9" s="1876"/>
      <c r="M9" s="1876" t="s">
        <v>430</v>
      </c>
      <c r="N9" s="1876"/>
      <c r="O9" s="1876" t="s">
        <v>663</v>
      </c>
      <c r="P9" s="1876"/>
      <c r="Q9" s="1876" t="s">
        <v>662</v>
      </c>
      <c r="R9" s="1876"/>
      <c r="S9" s="1839"/>
      <c r="T9" s="1839"/>
      <c r="U9" s="1839"/>
    </row>
    <row r="10" spans="1:21" ht="1.5" customHeight="1" x14ac:dyDescent="0.2">
      <c r="A10" s="1840"/>
      <c r="B10" s="1878"/>
      <c r="C10" s="629"/>
      <c r="D10" s="629"/>
      <c r="E10" s="630"/>
      <c r="F10" s="631"/>
      <c r="G10" s="632"/>
      <c r="H10" s="633"/>
      <c r="I10" s="630"/>
      <c r="J10" s="631"/>
      <c r="K10" s="632"/>
      <c r="L10" s="633"/>
      <c r="M10" s="630"/>
      <c r="N10" s="631"/>
      <c r="O10" s="632"/>
      <c r="P10" s="633"/>
      <c r="Q10" s="630"/>
      <c r="R10" s="633"/>
      <c r="S10" s="632"/>
      <c r="T10" s="634"/>
      <c r="U10" s="635"/>
    </row>
    <row r="11" spans="1:21" ht="20.25" customHeight="1" x14ac:dyDescent="0.2">
      <c r="A11" s="636"/>
      <c r="B11" s="637"/>
      <c r="C11" s="638" t="s">
        <v>19</v>
      </c>
      <c r="D11" s="639" t="s">
        <v>20</v>
      </c>
      <c r="E11" s="640" t="s">
        <v>19</v>
      </c>
      <c r="F11" s="641" t="s">
        <v>20</v>
      </c>
      <c r="G11" s="638" t="s">
        <v>19</v>
      </c>
      <c r="H11" s="639" t="s">
        <v>20</v>
      </c>
      <c r="I11" s="640" t="s">
        <v>19</v>
      </c>
      <c r="J11" s="641" t="s">
        <v>20</v>
      </c>
      <c r="K11" s="638" t="s">
        <v>19</v>
      </c>
      <c r="L11" s="639" t="s">
        <v>20</v>
      </c>
      <c r="M11" s="640" t="s">
        <v>19</v>
      </c>
      <c r="N11" s="641" t="s">
        <v>20</v>
      </c>
      <c r="O11" s="638" t="s">
        <v>19</v>
      </c>
      <c r="P11" s="639" t="s">
        <v>20</v>
      </c>
      <c r="Q11" s="640" t="s">
        <v>19</v>
      </c>
      <c r="R11" s="639" t="s">
        <v>20</v>
      </c>
      <c r="S11" s="638" t="s">
        <v>19</v>
      </c>
      <c r="T11" s="642" t="s">
        <v>20</v>
      </c>
      <c r="U11" s="643" t="s">
        <v>144</v>
      </c>
    </row>
    <row r="12" spans="1:21" ht="1.5" customHeight="1" x14ac:dyDescent="0.2">
      <c r="A12" s="149"/>
      <c r="B12" s="150"/>
      <c r="C12" s="151"/>
      <c r="D12" s="154"/>
      <c r="E12" s="151"/>
      <c r="F12" s="155"/>
      <c r="G12" s="151"/>
      <c r="H12" s="154"/>
      <c r="I12" s="151"/>
      <c r="J12" s="155"/>
      <c r="K12" s="151"/>
      <c r="L12" s="154"/>
      <c r="M12" s="151"/>
      <c r="N12" s="155"/>
      <c r="O12" s="151"/>
      <c r="P12" s="154"/>
      <c r="Q12" s="151"/>
      <c r="R12" s="154"/>
      <c r="S12" s="152"/>
      <c r="T12" s="153"/>
      <c r="U12" s="156"/>
    </row>
    <row r="13" spans="1:21" ht="33" customHeight="1" thickBot="1" x14ac:dyDescent="0.25">
      <c r="A13" s="955">
        <v>1</v>
      </c>
      <c r="B13" s="950" t="s">
        <v>291</v>
      </c>
      <c r="C13" s="157">
        <v>1</v>
      </c>
      <c r="D13" s="158">
        <v>26540</v>
      </c>
      <c r="E13" s="159">
        <v>8</v>
      </c>
      <c r="F13" s="160">
        <v>12385</v>
      </c>
      <c r="G13" s="157">
        <v>3</v>
      </c>
      <c r="H13" s="158">
        <v>4764</v>
      </c>
      <c r="I13" s="159">
        <v>1</v>
      </c>
      <c r="J13" s="160">
        <v>18390</v>
      </c>
      <c r="K13" s="157">
        <v>1</v>
      </c>
      <c r="L13" s="158">
        <v>20335</v>
      </c>
      <c r="M13" s="157">
        <v>1</v>
      </c>
      <c r="N13" s="158">
        <v>19420</v>
      </c>
      <c r="O13" s="157">
        <v>7</v>
      </c>
      <c r="P13" s="158">
        <v>6255</v>
      </c>
      <c r="Q13" s="159">
        <v>2</v>
      </c>
      <c r="R13" s="160">
        <v>16345</v>
      </c>
      <c r="S13" s="161">
        <f t="shared" ref="S13:T20" si="0">C13+E13+G13+I13+K13+M13+O13+Q13</f>
        <v>24</v>
      </c>
      <c r="T13" s="162">
        <f t="shared" si="0"/>
        <v>124434</v>
      </c>
      <c r="U13" s="800">
        <v>1</v>
      </c>
    </row>
    <row r="14" spans="1:21" ht="29.25" customHeight="1" thickBot="1" x14ac:dyDescent="0.25">
      <c r="A14" s="956">
        <v>2</v>
      </c>
      <c r="B14" s="951" t="s">
        <v>145</v>
      </c>
      <c r="C14" s="163">
        <v>6</v>
      </c>
      <c r="D14" s="164">
        <v>15665</v>
      </c>
      <c r="E14" s="165">
        <v>4</v>
      </c>
      <c r="F14" s="166">
        <v>18330</v>
      </c>
      <c r="G14" s="163">
        <v>2</v>
      </c>
      <c r="H14" s="164">
        <v>6958</v>
      </c>
      <c r="I14" s="165">
        <v>2</v>
      </c>
      <c r="J14" s="1046">
        <v>16725</v>
      </c>
      <c r="K14" s="163">
        <v>6</v>
      </c>
      <c r="L14" s="164">
        <v>15845</v>
      </c>
      <c r="M14" s="163">
        <v>2</v>
      </c>
      <c r="N14" s="164">
        <v>20700</v>
      </c>
      <c r="O14" s="163">
        <v>2</v>
      </c>
      <c r="P14" s="164">
        <v>14220</v>
      </c>
      <c r="Q14" s="165">
        <v>1</v>
      </c>
      <c r="R14" s="166">
        <v>29130</v>
      </c>
      <c r="S14" s="161">
        <f t="shared" si="0"/>
        <v>25</v>
      </c>
      <c r="T14" s="162">
        <f t="shared" si="0"/>
        <v>137573</v>
      </c>
      <c r="U14" s="800">
        <v>2</v>
      </c>
    </row>
    <row r="15" spans="1:21" ht="29.25" customHeight="1" thickBot="1" x14ac:dyDescent="0.25">
      <c r="A15" s="956">
        <v>3</v>
      </c>
      <c r="B15" s="952" t="s">
        <v>292</v>
      </c>
      <c r="C15" s="274">
        <v>7</v>
      </c>
      <c r="D15" s="262">
        <v>14050</v>
      </c>
      <c r="E15" s="275">
        <v>3</v>
      </c>
      <c r="F15" s="263">
        <v>19525</v>
      </c>
      <c r="G15" s="274">
        <v>4</v>
      </c>
      <c r="H15" s="262">
        <v>4715</v>
      </c>
      <c r="I15" s="275">
        <v>3</v>
      </c>
      <c r="J15" s="1046">
        <v>17495</v>
      </c>
      <c r="K15" s="274">
        <v>2</v>
      </c>
      <c r="L15" s="262">
        <v>17855</v>
      </c>
      <c r="M15" s="274">
        <v>4</v>
      </c>
      <c r="N15" s="262">
        <v>18405</v>
      </c>
      <c r="O15" s="274">
        <v>1</v>
      </c>
      <c r="P15" s="262">
        <v>16390</v>
      </c>
      <c r="Q15" s="275">
        <v>4</v>
      </c>
      <c r="R15" s="263">
        <v>19030</v>
      </c>
      <c r="S15" s="161">
        <f t="shared" si="0"/>
        <v>28</v>
      </c>
      <c r="T15" s="162">
        <f t="shared" si="0"/>
        <v>127465</v>
      </c>
      <c r="U15" s="801">
        <v>3</v>
      </c>
    </row>
    <row r="16" spans="1:21" ht="29.25" customHeight="1" x14ac:dyDescent="0.2">
      <c r="A16" s="956">
        <v>4</v>
      </c>
      <c r="B16" s="953" t="s">
        <v>146</v>
      </c>
      <c r="C16" s="1043">
        <v>2</v>
      </c>
      <c r="D16" s="1044">
        <v>21325</v>
      </c>
      <c r="E16" s="1045">
        <v>7</v>
      </c>
      <c r="F16" s="1046">
        <v>14720</v>
      </c>
      <c r="G16" s="1043">
        <v>1</v>
      </c>
      <c r="H16" s="1044">
        <v>8375</v>
      </c>
      <c r="I16" s="1045">
        <v>5</v>
      </c>
      <c r="J16" s="167">
        <v>14205</v>
      </c>
      <c r="K16" s="1043">
        <v>3</v>
      </c>
      <c r="L16" s="1044">
        <v>16465</v>
      </c>
      <c r="M16" s="1043">
        <v>7</v>
      </c>
      <c r="N16" s="1044">
        <v>15290</v>
      </c>
      <c r="O16" s="1043">
        <v>3</v>
      </c>
      <c r="P16" s="1044">
        <v>8045</v>
      </c>
      <c r="Q16" s="1045">
        <v>3</v>
      </c>
      <c r="R16" s="1046">
        <v>14435</v>
      </c>
      <c r="S16" s="161">
        <f t="shared" si="0"/>
        <v>31</v>
      </c>
      <c r="T16" s="162">
        <f t="shared" si="0"/>
        <v>112860</v>
      </c>
      <c r="U16" s="800">
        <v>4</v>
      </c>
    </row>
    <row r="17" spans="1:257" ht="28.5" customHeight="1" x14ac:dyDescent="0.2">
      <c r="A17" s="956">
        <v>5</v>
      </c>
      <c r="B17" s="951" t="s">
        <v>147</v>
      </c>
      <c r="C17" s="163">
        <v>3</v>
      </c>
      <c r="D17" s="164">
        <v>20085</v>
      </c>
      <c r="E17" s="165">
        <v>1</v>
      </c>
      <c r="F17" s="166">
        <v>30885</v>
      </c>
      <c r="G17" s="163">
        <v>8</v>
      </c>
      <c r="H17" s="164">
        <v>1333</v>
      </c>
      <c r="I17" s="165">
        <v>4</v>
      </c>
      <c r="J17" s="1046">
        <v>14950</v>
      </c>
      <c r="K17" s="163">
        <v>5</v>
      </c>
      <c r="L17" s="164">
        <v>17135</v>
      </c>
      <c r="M17" s="163">
        <v>3</v>
      </c>
      <c r="N17" s="164">
        <v>19150</v>
      </c>
      <c r="O17" s="163">
        <v>8</v>
      </c>
      <c r="P17" s="164">
        <v>5505</v>
      </c>
      <c r="Q17" s="165">
        <v>8</v>
      </c>
      <c r="R17" s="1046">
        <v>8775</v>
      </c>
      <c r="S17" s="161">
        <f t="shared" si="0"/>
        <v>40</v>
      </c>
      <c r="T17" s="162">
        <f t="shared" si="0"/>
        <v>117818</v>
      </c>
      <c r="U17" s="801">
        <v>5</v>
      </c>
    </row>
    <row r="18" spans="1:257" ht="28.5" customHeight="1" x14ac:dyDescent="0.2">
      <c r="A18" s="956">
        <v>6</v>
      </c>
      <c r="B18" s="951" t="s">
        <v>460</v>
      </c>
      <c r="C18" s="163">
        <v>5</v>
      </c>
      <c r="D18" s="164">
        <v>16005</v>
      </c>
      <c r="E18" s="165">
        <v>2</v>
      </c>
      <c r="F18" s="166">
        <v>23130</v>
      </c>
      <c r="G18" s="163">
        <v>6</v>
      </c>
      <c r="H18" s="164">
        <v>2930</v>
      </c>
      <c r="I18" s="165">
        <v>7</v>
      </c>
      <c r="J18" s="166">
        <v>12370</v>
      </c>
      <c r="K18" s="163">
        <v>4</v>
      </c>
      <c r="L18" s="164">
        <v>16055</v>
      </c>
      <c r="M18" s="163">
        <v>8</v>
      </c>
      <c r="N18" s="164">
        <v>14595</v>
      </c>
      <c r="O18" s="163">
        <v>5</v>
      </c>
      <c r="P18" s="164">
        <v>8405</v>
      </c>
      <c r="Q18" s="165">
        <v>5</v>
      </c>
      <c r="R18" s="166">
        <v>12950</v>
      </c>
      <c r="S18" s="161">
        <f t="shared" si="0"/>
        <v>42</v>
      </c>
      <c r="T18" s="162">
        <f t="shared" si="0"/>
        <v>106440</v>
      </c>
      <c r="U18" s="802">
        <v>6</v>
      </c>
    </row>
    <row r="19" spans="1:257" ht="29.25" customHeight="1" x14ac:dyDescent="0.2">
      <c r="A19" s="956">
        <v>7</v>
      </c>
      <c r="B19" s="951" t="s">
        <v>459</v>
      </c>
      <c r="C19" s="274">
        <v>4</v>
      </c>
      <c r="D19" s="262">
        <v>20375</v>
      </c>
      <c r="E19" s="275">
        <v>6</v>
      </c>
      <c r="F19" s="263">
        <v>13500</v>
      </c>
      <c r="G19" s="274">
        <v>7</v>
      </c>
      <c r="H19" s="262">
        <v>2750</v>
      </c>
      <c r="I19" s="275">
        <v>6</v>
      </c>
      <c r="J19" s="263">
        <v>13860</v>
      </c>
      <c r="K19" s="274">
        <v>7</v>
      </c>
      <c r="L19" s="262">
        <v>14445</v>
      </c>
      <c r="M19" s="274">
        <v>5</v>
      </c>
      <c r="N19" s="262">
        <v>16880</v>
      </c>
      <c r="O19" s="274">
        <v>4</v>
      </c>
      <c r="P19" s="262">
        <v>9340</v>
      </c>
      <c r="Q19" s="275">
        <v>7</v>
      </c>
      <c r="R19" s="1044">
        <v>11300</v>
      </c>
      <c r="S19" s="161">
        <f t="shared" si="0"/>
        <v>46</v>
      </c>
      <c r="T19" s="162">
        <f t="shared" si="0"/>
        <v>102450</v>
      </c>
      <c r="U19" s="800">
        <v>7</v>
      </c>
    </row>
    <row r="20" spans="1:257" ht="29.25" customHeight="1" x14ac:dyDescent="0.2">
      <c r="A20" s="957">
        <v>8</v>
      </c>
      <c r="B20" s="954" t="s">
        <v>461</v>
      </c>
      <c r="C20" s="168">
        <v>8</v>
      </c>
      <c r="D20" s="169">
        <v>14010</v>
      </c>
      <c r="E20" s="170">
        <v>5</v>
      </c>
      <c r="F20" s="171">
        <v>16440</v>
      </c>
      <c r="G20" s="168">
        <v>5</v>
      </c>
      <c r="H20" s="169">
        <v>4597</v>
      </c>
      <c r="I20" s="170">
        <v>8</v>
      </c>
      <c r="J20" s="171">
        <v>11330</v>
      </c>
      <c r="K20" s="168">
        <v>8</v>
      </c>
      <c r="L20" s="169">
        <v>14165</v>
      </c>
      <c r="M20" s="168">
        <v>6</v>
      </c>
      <c r="N20" s="169">
        <v>16925</v>
      </c>
      <c r="O20" s="168">
        <v>6</v>
      </c>
      <c r="P20" s="169">
        <v>6265</v>
      </c>
      <c r="Q20" s="170">
        <v>6</v>
      </c>
      <c r="R20" s="171">
        <v>13050</v>
      </c>
      <c r="S20" s="172">
        <f t="shared" si="0"/>
        <v>52</v>
      </c>
      <c r="T20" s="173">
        <f t="shared" si="0"/>
        <v>96782</v>
      </c>
      <c r="U20" s="803">
        <v>8</v>
      </c>
    </row>
    <row r="23" spans="1:257" x14ac:dyDescent="0.2">
      <c r="B23" s="326"/>
    </row>
    <row r="24" spans="1:257" s="323" customFormat="1" ht="15.75" x14ac:dyDescent="0.25">
      <c r="A24" s="321"/>
      <c r="B24" s="1424" t="s">
        <v>913</v>
      </c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1"/>
      <c r="BV24" s="321"/>
      <c r="BW24" s="321"/>
      <c r="BX24" s="321"/>
      <c r="BY24" s="321"/>
      <c r="BZ24" s="321"/>
      <c r="CA24" s="321"/>
      <c r="CB24" s="321"/>
      <c r="CC24" s="321"/>
      <c r="CD24" s="321"/>
      <c r="CE24" s="321"/>
      <c r="CF24" s="321"/>
      <c r="CG24" s="321"/>
      <c r="CH24" s="321"/>
      <c r="CI24" s="321"/>
      <c r="CJ24" s="321"/>
      <c r="CK24" s="321"/>
      <c r="CL24" s="321"/>
      <c r="CM24" s="321"/>
      <c r="CN24" s="321"/>
      <c r="CO24" s="321"/>
      <c r="CP24" s="321"/>
      <c r="CQ24" s="321"/>
      <c r="CR24" s="321"/>
      <c r="CS24" s="321"/>
      <c r="CT24" s="321"/>
      <c r="CU24" s="321"/>
      <c r="CV24" s="321"/>
      <c r="CW24" s="321"/>
      <c r="CX24" s="321"/>
      <c r="CY24" s="321"/>
      <c r="CZ24" s="321"/>
      <c r="DA24" s="321"/>
      <c r="DB24" s="321"/>
      <c r="DC24" s="321"/>
      <c r="DD24" s="321"/>
      <c r="DE24" s="321"/>
      <c r="DF24" s="321"/>
      <c r="DG24" s="321"/>
      <c r="DH24" s="321"/>
      <c r="DI24" s="321"/>
      <c r="DJ24" s="321"/>
      <c r="DK24" s="321"/>
      <c r="DL24" s="321"/>
      <c r="DM24" s="321"/>
      <c r="DN24" s="321"/>
      <c r="DO24" s="321"/>
      <c r="DP24" s="321"/>
      <c r="DQ24" s="321"/>
      <c r="DR24" s="321"/>
      <c r="DS24" s="321"/>
      <c r="DT24" s="321"/>
      <c r="DU24" s="321"/>
      <c r="DV24" s="321"/>
      <c r="DW24" s="321"/>
      <c r="DX24" s="321"/>
      <c r="DY24" s="321"/>
      <c r="DZ24" s="321"/>
      <c r="EA24" s="321"/>
      <c r="EB24" s="321"/>
      <c r="EC24" s="321"/>
      <c r="ED24" s="321"/>
      <c r="EE24" s="321"/>
      <c r="EF24" s="321"/>
      <c r="EG24" s="321"/>
      <c r="EH24" s="321"/>
      <c r="EI24" s="321"/>
      <c r="EJ24" s="321"/>
      <c r="EK24" s="321"/>
      <c r="EL24" s="321"/>
      <c r="EM24" s="321"/>
      <c r="EN24" s="321"/>
      <c r="EO24" s="321"/>
      <c r="EP24" s="321"/>
      <c r="EQ24" s="321"/>
      <c r="ER24" s="321"/>
      <c r="ES24" s="321"/>
      <c r="ET24" s="321"/>
      <c r="EU24" s="321"/>
      <c r="EV24" s="321"/>
      <c r="EW24" s="321"/>
      <c r="EX24" s="321"/>
      <c r="EY24" s="321"/>
      <c r="EZ24" s="321"/>
      <c r="FA24" s="321"/>
      <c r="FB24" s="321"/>
      <c r="FC24" s="321"/>
      <c r="FD24" s="321"/>
      <c r="FE24" s="321"/>
      <c r="FF24" s="321"/>
      <c r="FG24" s="321"/>
      <c r="FH24" s="321"/>
      <c r="FI24" s="321"/>
      <c r="FJ24" s="321"/>
      <c r="FK24" s="321"/>
      <c r="FL24" s="321"/>
      <c r="FM24" s="321"/>
      <c r="FN24" s="321"/>
      <c r="FO24" s="321"/>
      <c r="FP24" s="321"/>
      <c r="FQ24" s="321"/>
      <c r="FR24" s="321"/>
      <c r="FS24" s="321"/>
      <c r="FT24" s="321"/>
      <c r="FU24" s="321"/>
      <c r="FV24" s="321"/>
      <c r="FW24" s="321"/>
      <c r="FX24" s="321"/>
      <c r="FY24" s="321"/>
      <c r="FZ24" s="321"/>
      <c r="GA24" s="321"/>
      <c r="GB24" s="321"/>
      <c r="GC24" s="321"/>
      <c r="GD24" s="321"/>
      <c r="GE24" s="321"/>
      <c r="GF24" s="321"/>
      <c r="GG24" s="321"/>
      <c r="GH24" s="321"/>
      <c r="GI24" s="321"/>
      <c r="GJ24" s="321"/>
      <c r="GK24" s="321"/>
      <c r="GL24" s="321"/>
      <c r="GM24" s="321"/>
      <c r="GN24" s="321"/>
      <c r="GO24" s="321"/>
      <c r="GP24" s="321"/>
      <c r="GQ24" s="321"/>
      <c r="GR24" s="321"/>
      <c r="GS24" s="321"/>
      <c r="GT24" s="321"/>
      <c r="GU24" s="321"/>
      <c r="GV24" s="321"/>
      <c r="GW24" s="321"/>
      <c r="GX24" s="321"/>
      <c r="GY24" s="321"/>
      <c r="GZ24" s="321"/>
      <c r="HA24" s="321"/>
      <c r="HB24" s="321"/>
      <c r="HC24" s="321"/>
      <c r="HD24" s="321"/>
      <c r="HE24" s="321"/>
      <c r="HF24" s="321"/>
      <c r="HG24" s="321"/>
      <c r="HH24" s="321"/>
      <c r="HI24" s="321"/>
      <c r="HJ24" s="321"/>
      <c r="HK24" s="321"/>
      <c r="HL24" s="321"/>
      <c r="HM24" s="321"/>
      <c r="HN24" s="321"/>
      <c r="HO24" s="321"/>
      <c r="HP24" s="321"/>
      <c r="HQ24" s="321"/>
      <c r="HR24" s="321"/>
      <c r="HS24" s="321"/>
      <c r="HT24" s="321"/>
      <c r="HU24" s="321"/>
      <c r="HV24" s="321"/>
      <c r="HW24" s="321"/>
      <c r="HX24" s="321"/>
      <c r="HY24" s="321"/>
      <c r="HZ24" s="321"/>
      <c r="IA24" s="321"/>
      <c r="IB24" s="321"/>
      <c r="IC24" s="321"/>
      <c r="ID24" s="321"/>
      <c r="IE24" s="321"/>
      <c r="IF24" s="321"/>
      <c r="IG24" s="321"/>
      <c r="IH24" s="321"/>
      <c r="II24" s="321"/>
      <c r="IJ24" s="321"/>
      <c r="IK24" s="321"/>
      <c r="IL24" s="321"/>
      <c r="IM24" s="321"/>
      <c r="IN24" s="321"/>
      <c r="IO24" s="321"/>
      <c r="IP24" s="321"/>
      <c r="IQ24" s="321"/>
      <c r="IR24" s="321"/>
      <c r="IS24" s="321"/>
      <c r="IT24" s="321"/>
      <c r="IU24" s="321"/>
      <c r="IV24" s="321"/>
      <c r="IW24" s="321"/>
    </row>
  </sheetData>
  <sortState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42"/>
  <sheetViews>
    <sheetView zoomScaleNormal="100" workbookViewId="0">
      <selection activeCell="A12" sqref="A12"/>
    </sheetView>
  </sheetViews>
  <sheetFormatPr defaultRowHeight="12.75" x14ac:dyDescent="0.2"/>
  <cols>
    <col min="1" max="1" width="16.42578125" style="174"/>
    <col min="2" max="2" width="22.5703125" style="174"/>
    <col min="3" max="3" width="4.5703125" style="174"/>
    <col min="4" max="4" width="7" style="174"/>
    <col min="5" max="5" width="4.42578125" style="174"/>
    <col min="6" max="6" width="6.85546875" style="174"/>
    <col min="7" max="7" width="3.5703125" style="174"/>
    <col min="8" max="8" width="7.140625" style="174" customWidth="1"/>
    <col min="9" max="9" width="4" style="174"/>
    <col min="10" max="10" width="7.28515625" style="174" customWidth="1"/>
    <col min="11" max="11" width="4.42578125" style="174"/>
    <col min="12" max="12" width="8.140625" style="174" customWidth="1"/>
    <col min="13" max="13" width="4.7109375" style="174"/>
    <col min="14" max="14" width="8.42578125" style="174" customWidth="1"/>
    <col min="15" max="15" width="4" style="174"/>
    <col min="16" max="16" width="7.28515625" style="174" customWidth="1"/>
    <col min="17" max="17" width="4.42578125" style="174"/>
    <col min="18" max="18" width="7.5703125" style="174" customWidth="1"/>
    <col min="19" max="19" width="4.85546875" style="174"/>
    <col min="20" max="20" width="7.5703125" style="174" customWidth="1"/>
    <col min="21" max="21" width="6.85546875" style="174"/>
    <col min="22" max="257" width="9.140625" style="174"/>
  </cols>
  <sheetData>
    <row r="1" spans="1:21" ht="22.5" x14ac:dyDescent="0.3">
      <c r="A1" s="1882" t="s">
        <v>148</v>
      </c>
      <c r="B1" s="1882"/>
      <c r="C1" s="175"/>
      <c r="D1" s="176"/>
      <c r="E1" s="175"/>
      <c r="F1" s="176"/>
      <c r="G1" s="175"/>
      <c r="H1" s="176"/>
      <c r="I1" s="175"/>
      <c r="J1" s="177" t="s">
        <v>1</v>
      </c>
      <c r="K1" s="175"/>
      <c r="L1" s="176"/>
      <c r="M1" s="175"/>
      <c r="N1" s="176"/>
      <c r="O1" s="175"/>
      <c r="P1" s="175"/>
      <c r="Q1" s="175"/>
      <c r="R1" s="176"/>
      <c r="S1" s="175"/>
      <c r="T1" s="176"/>
      <c r="U1" s="175"/>
    </row>
    <row r="2" spans="1:21" ht="22.5" x14ac:dyDescent="0.3">
      <c r="A2" s="1883" t="s">
        <v>149</v>
      </c>
      <c r="B2" s="1883"/>
      <c r="C2" s="175"/>
      <c r="D2" s="176"/>
      <c r="E2" s="175"/>
      <c r="F2" s="176"/>
      <c r="G2" s="175"/>
      <c r="H2" s="176"/>
      <c r="I2" s="175"/>
      <c r="J2" s="177" t="s">
        <v>309</v>
      </c>
      <c r="K2" s="175"/>
      <c r="L2" s="176"/>
      <c r="M2" s="175"/>
      <c r="N2" s="176"/>
      <c r="O2" s="175"/>
      <c r="P2" s="176"/>
      <c r="Q2" s="175"/>
      <c r="R2" s="176"/>
      <c r="S2" s="175"/>
      <c r="T2" s="176"/>
      <c r="U2" s="175"/>
    </row>
    <row r="3" spans="1:21" ht="22.5" x14ac:dyDescent="0.3">
      <c r="A3" s="178"/>
      <c r="B3" s="175"/>
      <c r="C3" s="175"/>
      <c r="D3" s="176"/>
      <c r="E3" s="175"/>
      <c r="F3" s="176"/>
      <c r="G3" s="175"/>
      <c r="H3" s="176"/>
      <c r="I3" s="175"/>
      <c r="J3" s="177" t="s">
        <v>29</v>
      </c>
      <c r="K3" s="175"/>
      <c r="L3" s="176"/>
      <c r="M3" s="175"/>
      <c r="N3" s="176"/>
      <c r="O3" s="175"/>
      <c r="P3" s="176"/>
      <c r="Q3" s="175"/>
      <c r="R3" s="176"/>
      <c r="S3" s="175"/>
      <c r="T3" s="176"/>
      <c r="U3" s="175"/>
    </row>
    <row r="4" spans="1:21" ht="5.25" customHeight="1" x14ac:dyDescent="0.2">
      <c r="A4" s="179"/>
      <c r="B4" s="180"/>
      <c r="C4" s="181"/>
      <c r="D4" s="182"/>
      <c r="E4" s="180"/>
      <c r="F4" s="183"/>
      <c r="G4" s="181"/>
      <c r="H4" s="182"/>
      <c r="I4" s="180"/>
      <c r="J4" s="183"/>
      <c r="K4" s="181"/>
      <c r="L4" s="182"/>
      <c r="M4" s="180"/>
      <c r="N4" s="183"/>
      <c r="O4" s="181"/>
      <c r="P4" s="182"/>
      <c r="Q4" s="180"/>
      <c r="R4" s="183"/>
      <c r="S4" s="180"/>
      <c r="T4" s="183"/>
      <c r="U4" s="180"/>
    </row>
    <row r="5" spans="1:21" ht="21" customHeight="1" thickTop="1" thickBot="1" x14ac:dyDescent="0.25">
      <c r="A5" s="1884" t="s">
        <v>30</v>
      </c>
      <c r="B5" s="1885" t="s">
        <v>5</v>
      </c>
      <c r="C5" s="1879" t="s">
        <v>6</v>
      </c>
      <c r="D5" s="1879"/>
      <c r="E5" s="1880" t="s">
        <v>7</v>
      </c>
      <c r="F5" s="1880"/>
      <c r="G5" s="1879" t="s">
        <v>8</v>
      </c>
      <c r="H5" s="1879"/>
      <c r="I5" s="1880" t="s">
        <v>9</v>
      </c>
      <c r="J5" s="1880"/>
      <c r="K5" s="1879" t="s">
        <v>10</v>
      </c>
      <c r="L5" s="1879"/>
      <c r="M5" s="1880" t="s">
        <v>11</v>
      </c>
      <c r="N5" s="1880"/>
      <c r="O5" s="1879" t="s">
        <v>12</v>
      </c>
      <c r="P5" s="1879"/>
      <c r="Q5" s="1880" t="s">
        <v>13</v>
      </c>
      <c r="R5" s="1880"/>
      <c r="S5" s="1881" t="s">
        <v>18</v>
      </c>
      <c r="T5" s="1881"/>
      <c r="U5" s="1881"/>
    </row>
    <row r="6" spans="1:21" ht="43.5" customHeight="1" thickTop="1" thickBot="1" x14ac:dyDescent="0.25">
      <c r="A6" s="1884"/>
      <c r="B6" s="1885"/>
      <c r="C6" s="1876" t="s">
        <v>427</v>
      </c>
      <c r="D6" s="1876"/>
      <c r="E6" s="1876" t="s">
        <v>428</v>
      </c>
      <c r="F6" s="1876"/>
      <c r="G6" s="1876" t="s">
        <v>457</v>
      </c>
      <c r="H6" s="1876"/>
      <c r="I6" s="1876" t="s">
        <v>458</v>
      </c>
      <c r="J6" s="1876"/>
      <c r="K6" s="1876" t="s">
        <v>429</v>
      </c>
      <c r="L6" s="1876"/>
      <c r="M6" s="1876" t="s">
        <v>430</v>
      </c>
      <c r="N6" s="1876"/>
      <c r="O6" s="1876" t="s">
        <v>663</v>
      </c>
      <c r="P6" s="1876"/>
      <c r="Q6" s="1876" t="s">
        <v>662</v>
      </c>
      <c r="R6" s="1876"/>
      <c r="S6" s="1881"/>
      <c r="T6" s="1881"/>
      <c r="U6" s="1881"/>
    </row>
    <row r="7" spans="1:21" ht="6.75" customHeight="1" thickTop="1" x14ac:dyDescent="0.2">
      <c r="A7" s="1884"/>
      <c r="B7" s="1885"/>
      <c r="C7" s="644"/>
      <c r="D7" s="645"/>
      <c r="E7" s="646"/>
      <c r="F7" s="647"/>
      <c r="G7" s="644"/>
      <c r="H7" s="645"/>
      <c r="I7" s="646"/>
      <c r="J7" s="647"/>
      <c r="K7" s="644"/>
      <c r="L7" s="645"/>
      <c r="M7" s="646"/>
      <c r="N7" s="648"/>
      <c r="O7" s="644"/>
      <c r="P7" s="645"/>
      <c r="Q7" s="646"/>
      <c r="R7" s="647"/>
      <c r="S7" s="644"/>
      <c r="T7" s="649"/>
      <c r="U7" s="650"/>
    </row>
    <row r="8" spans="1:21" ht="18" customHeight="1" x14ac:dyDescent="0.2">
      <c r="A8" s="651"/>
      <c r="B8" s="652"/>
      <c r="C8" s="653" t="s">
        <v>19</v>
      </c>
      <c r="D8" s="654" t="s">
        <v>20</v>
      </c>
      <c r="E8" s="655" t="s">
        <v>19</v>
      </c>
      <c r="F8" s="656" t="s">
        <v>20</v>
      </c>
      <c r="G8" s="653" t="s">
        <v>19</v>
      </c>
      <c r="H8" s="654" t="s">
        <v>20</v>
      </c>
      <c r="I8" s="655" t="s">
        <v>19</v>
      </c>
      <c r="J8" s="656" t="s">
        <v>20</v>
      </c>
      <c r="K8" s="653" t="s">
        <v>19</v>
      </c>
      <c r="L8" s="654" t="s">
        <v>20</v>
      </c>
      <c r="M8" s="655" t="s">
        <v>19</v>
      </c>
      <c r="N8" s="657" t="s">
        <v>20</v>
      </c>
      <c r="O8" s="653" t="s">
        <v>19</v>
      </c>
      <c r="P8" s="654" t="s">
        <v>20</v>
      </c>
      <c r="Q8" s="655" t="s">
        <v>19</v>
      </c>
      <c r="R8" s="656" t="s">
        <v>20</v>
      </c>
      <c r="S8" s="653" t="s">
        <v>19</v>
      </c>
      <c r="T8" s="657" t="s">
        <v>20</v>
      </c>
      <c r="U8" s="658" t="s">
        <v>144</v>
      </c>
    </row>
    <row r="9" spans="1:21" ht="2.25" customHeight="1" thickBot="1" x14ac:dyDescent="0.25">
      <c r="A9" s="184"/>
      <c r="B9" s="185"/>
      <c r="C9" s="186"/>
      <c r="D9" s="187"/>
      <c r="E9" s="188"/>
      <c r="F9" s="189"/>
      <c r="G9" s="186"/>
      <c r="H9" s="187"/>
      <c r="I9" s="188"/>
      <c r="J9" s="189"/>
      <c r="K9" s="186"/>
      <c r="L9" s="187"/>
      <c r="M9" s="188"/>
      <c r="N9" s="189"/>
      <c r="O9" s="186"/>
      <c r="P9" s="187"/>
      <c r="Q9" s="188"/>
      <c r="R9" s="189"/>
      <c r="S9" s="190"/>
      <c r="T9" s="191"/>
      <c r="U9" s="192"/>
    </row>
    <row r="10" spans="1:21" ht="15.75" customHeight="1" x14ac:dyDescent="0.2">
      <c r="A10" s="1400" t="s">
        <v>299</v>
      </c>
      <c r="B10" s="327" t="s">
        <v>297</v>
      </c>
      <c r="C10" s="328">
        <v>2</v>
      </c>
      <c r="D10" s="1273">
        <v>5620</v>
      </c>
      <c r="E10" s="330">
        <v>3</v>
      </c>
      <c r="F10" s="1274">
        <v>5105</v>
      </c>
      <c r="G10" s="328">
        <v>6</v>
      </c>
      <c r="H10" s="1273">
        <v>630</v>
      </c>
      <c r="I10" s="330">
        <v>4</v>
      </c>
      <c r="J10" s="1275">
        <v>5275</v>
      </c>
      <c r="K10" s="328">
        <v>2</v>
      </c>
      <c r="L10" s="1273">
        <v>6270</v>
      </c>
      <c r="M10" s="330">
        <v>1</v>
      </c>
      <c r="N10" s="1275">
        <v>7870</v>
      </c>
      <c r="O10" s="328">
        <v>1</v>
      </c>
      <c r="P10" s="329">
        <v>8580</v>
      </c>
      <c r="Q10" s="330">
        <v>2</v>
      </c>
      <c r="R10" s="331">
        <v>11475</v>
      </c>
      <c r="S10" s="938">
        <f t="shared" ref="S10:S41" si="0">C10+E10+G10+I10+K10+M10+O10+Q10</f>
        <v>21</v>
      </c>
      <c r="T10" s="939">
        <f t="shared" ref="T10:T41" si="1">D10+F10+H10+J10+L10+N10+P10+R10</f>
        <v>50825</v>
      </c>
      <c r="U10" s="509">
        <v>1</v>
      </c>
    </row>
    <row r="11" spans="1:21" ht="15.75" customHeight="1" x14ac:dyDescent="0.25">
      <c r="A11" s="1332" t="s">
        <v>151</v>
      </c>
      <c r="B11" s="140" t="s">
        <v>145</v>
      </c>
      <c r="C11" s="1341">
        <v>9</v>
      </c>
      <c r="D11" s="1342">
        <v>0</v>
      </c>
      <c r="E11" s="1343">
        <v>3</v>
      </c>
      <c r="F11" s="1405">
        <v>6110</v>
      </c>
      <c r="G11" s="1341">
        <v>1</v>
      </c>
      <c r="H11" s="1342">
        <v>1750</v>
      </c>
      <c r="I11" s="1343">
        <v>4</v>
      </c>
      <c r="J11" s="1344">
        <v>5035</v>
      </c>
      <c r="K11" s="1341">
        <v>2</v>
      </c>
      <c r="L11" s="1342">
        <v>6410</v>
      </c>
      <c r="M11" s="1343">
        <v>1</v>
      </c>
      <c r="N11" s="1345">
        <v>8135</v>
      </c>
      <c r="O11" s="193">
        <v>1</v>
      </c>
      <c r="P11" s="194">
        <v>9260</v>
      </c>
      <c r="Q11" s="195">
        <v>1</v>
      </c>
      <c r="R11" s="196">
        <v>11850</v>
      </c>
      <c r="S11" s="947">
        <f t="shared" si="0"/>
        <v>22</v>
      </c>
      <c r="T11" s="948">
        <f t="shared" si="1"/>
        <v>48550</v>
      </c>
      <c r="U11" s="509">
        <v>2</v>
      </c>
    </row>
    <row r="12" spans="1:21" ht="15.75" customHeight="1" x14ac:dyDescent="0.25">
      <c r="A12" s="1332" t="s">
        <v>295</v>
      </c>
      <c r="B12" s="140" t="s">
        <v>294</v>
      </c>
      <c r="C12" s="193">
        <v>1</v>
      </c>
      <c r="D12" s="1276">
        <v>13740</v>
      </c>
      <c r="E12" s="195">
        <v>6</v>
      </c>
      <c r="F12" s="1277">
        <v>5715</v>
      </c>
      <c r="G12" s="193">
        <v>5</v>
      </c>
      <c r="H12" s="1276">
        <v>2250</v>
      </c>
      <c r="I12" s="195">
        <v>1</v>
      </c>
      <c r="J12" s="1278">
        <v>6065</v>
      </c>
      <c r="K12" s="193">
        <v>1</v>
      </c>
      <c r="L12" s="1276">
        <v>7260</v>
      </c>
      <c r="M12" s="195">
        <v>3</v>
      </c>
      <c r="N12" s="1278">
        <v>5655</v>
      </c>
      <c r="O12" s="193">
        <v>6</v>
      </c>
      <c r="P12" s="194">
        <v>1265</v>
      </c>
      <c r="Q12" s="195">
        <v>2</v>
      </c>
      <c r="R12" s="196">
        <v>6470</v>
      </c>
      <c r="S12" s="276">
        <f t="shared" si="0"/>
        <v>25</v>
      </c>
      <c r="T12" s="940">
        <f t="shared" si="1"/>
        <v>48420</v>
      </c>
      <c r="U12" s="510">
        <v>3</v>
      </c>
    </row>
    <row r="13" spans="1:21" ht="15.75" customHeight="1" x14ac:dyDescent="0.2">
      <c r="A13" s="1333" t="s">
        <v>154</v>
      </c>
      <c r="B13" s="140" t="s">
        <v>152</v>
      </c>
      <c r="C13" s="197">
        <v>1</v>
      </c>
      <c r="D13" s="1279">
        <v>9730</v>
      </c>
      <c r="E13" s="198">
        <v>8</v>
      </c>
      <c r="F13" s="1280">
        <v>4745</v>
      </c>
      <c r="G13" s="197">
        <v>2</v>
      </c>
      <c r="H13" s="1279">
        <v>3345</v>
      </c>
      <c r="I13" s="198">
        <v>5</v>
      </c>
      <c r="J13" s="1280">
        <v>5425</v>
      </c>
      <c r="K13" s="197">
        <v>1</v>
      </c>
      <c r="L13" s="1279">
        <v>7140</v>
      </c>
      <c r="M13" s="195">
        <v>5</v>
      </c>
      <c r="N13" s="1278">
        <v>5980</v>
      </c>
      <c r="O13" s="193">
        <v>2</v>
      </c>
      <c r="P13" s="194">
        <v>5045</v>
      </c>
      <c r="Q13" s="195">
        <v>3</v>
      </c>
      <c r="R13" s="196">
        <v>4775</v>
      </c>
      <c r="S13" s="276">
        <f t="shared" si="0"/>
        <v>27</v>
      </c>
      <c r="T13" s="940">
        <f t="shared" si="1"/>
        <v>46185</v>
      </c>
      <c r="U13" s="510">
        <v>4</v>
      </c>
    </row>
    <row r="14" spans="1:21" ht="15.75" customHeight="1" x14ac:dyDescent="0.25">
      <c r="A14" s="1334" t="s">
        <v>462</v>
      </c>
      <c r="B14" s="140" t="s">
        <v>294</v>
      </c>
      <c r="C14" s="197">
        <v>3</v>
      </c>
      <c r="D14" s="1279">
        <v>8530</v>
      </c>
      <c r="E14" s="198">
        <v>7</v>
      </c>
      <c r="F14" s="1280">
        <v>3545</v>
      </c>
      <c r="G14" s="197">
        <v>5</v>
      </c>
      <c r="H14" s="1279">
        <v>634</v>
      </c>
      <c r="I14" s="198">
        <v>1</v>
      </c>
      <c r="J14" s="1280">
        <v>7025</v>
      </c>
      <c r="K14" s="197">
        <v>1</v>
      </c>
      <c r="L14" s="1279">
        <v>7380</v>
      </c>
      <c r="M14" s="195">
        <v>1</v>
      </c>
      <c r="N14" s="1278">
        <v>7055</v>
      </c>
      <c r="O14" s="193">
        <v>7</v>
      </c>
      <c r="P14" s="194">
        <v>720</v>
      </c>
      <c r="Q14" s="195">
        <v>3</v>
      </c>
      <c r="R14" s="196">
        <v>7420</v>
      </c>
      <c r="S14" s="276">
        <f t="shared" si="0"/>
        <v>28</v>
      </c>
      <c r="T14" s="940">
        <f t="shared" si="1"/>
        <v>42309</v>
      </c>
      <c r="U14" s="509">
        <v>5</v>
      </c>
    </row>
    <row r="15" spans="1:21" ht="15.75" customHeight="1" x14ac:dyDescent="0.2">
      <c r="A15" s="1333" t="s">
        <v>467</v>
      </c>
      <c r="B15" s="140" t="s">
        <v>460</v>
      </c>
      <c r="C15" s="197">
        <v>4</v>
      </c>
      <c r="D15" s="1279">
        <v>6910</v>
      </c>
      <c r="E15" s="198">
        <v>2</v>
      </c>
      <c r="F15" s="1280">
        <v>9065</v>
      </c>
      <c r="G15" s="197">
        <v>3</v>
      </c>
      <c r="H15" s="1279">
        <v>899</v>
      </c>
      <c r="I15" s="198">
        <v>5</v>
      </c>
      <c r="J15" s="1280">
        <v>4130</v>
      </c>
      <c r="K15" s="197">
        <v>3</v>
      </c>
      <c r="L15" s="1279">
        <v>5910</v>
      </c>
      <c r="M15" s="195">
        <v>6.5</v>
      </c>
      <c r="N15" s="1278">
        <v>5300</v>
      </c>
      <c r="O15" s="193">
        <v>3</v>
      </c>
      <c r="P15" s="194">
        <v>4715</v>
      </c>
      <c r="Q15" s="195">
        <v>4</v>
      </c>
      <c r="R15" s="196">
        <v>5075</v>
      </c>
      <c r="S15" s="276">
        <f t="shared" si="0"/>
        <v>30.5</v>
      </c>
      <c r="T15" s="940">
        <f t="shared" si="1"/>
        <v>42004</v>
      </c>
      <c r="U15" s="510">
        <v>6</v>
      </c>
    </row>
    <row r="16" spans="1:21" ht="15.75" customHeight="1" x14ac:dyDescent="0.2">
      <c r="A16" s="1333" t="s">
        <v>471</v>
      </c>
      <c r="B16" s="139" t="s">
        <v>145</v>
      </c>
      <c r="C16" s="197">
        <v>2</v>
      </c>
      <c r="D16" s="1279">
        <v>9655</v>
      </c>
      <c r="E16" s="198">
        <v>3</v>
      </c>
      <c r="F16" s="1280">
        <v>8850</v>
      </c>
      <c r="G16" s="197">
        <v>4</v>
      </c>
      <c r="H16" s="1279">
        <v>853</v>
      </c>
      <c r="I16" s="198">
        <v>1</v>
      </c>
      <c r="J16" s="1280">
        <v>5775</v>
      </c>
      <c r="K16" s="197">
        <v>9</v>
      </c>
      <c r="L16" s="1279"/>
      <c r="M16" s="195">
        <v>9</v>
      </c>
      <c r="N16" s="1278"/>
      <c r="O16" s="193">
        <v>2</v>
      </c>
      <c r="P16" s="194">
        <v>4520</v>
      </c>
      <c r="Q16" s="195">
        <v>1</v>
      </c>
      <c r="R16" s="196">
        <v>10785</v>
      </c>
      <c r="S16" s="276">
        <f t="shared" si="0"/>
        <v>31</v>
      </c>
      <c r="T16" s="940">
        <f t="shared" si="1"/>
        <v>40438</v>
      </c>
      <c r="U16" s="509">
        <v>7</v>
      </c>
    </row>
    <row r="17" spans="1:27" ht="15.75" customHeight="1" x14ac:dyDescent="0.2">
      <c r="A17" s="1333" t="s">
        <v>155</v>
      </c>
      <c r="B17" s="139" t="s">
        <v>156</v>
      </c>
      <c r="C17" s="197">
        <v>1</v>
      </c>
      <c r="D17" s="1279">
        <v>7170</v>
      </c>
      <c r="E17" s="198">
        <v>1</v>
      </c>
      <c r="F17" s="1280">
        <v>10880</v>
      </c>
      <c r="G17" s="197">
        <v>7</v>
      </c>
      <c r="H17" s="1279">
        <v>575</v>
      </c>
      <c r="I17" s="198">
        <v>4</v>
      </c>
      <c r="J17" s="1280">
        <v>5885</v>
      </c>
      <c r="K17" s="197">
        <v>4</v>
      </c>
      <c r="L17" s="1279">
        <v>5845</v>
      </c>
      <c r="M17" s="195">
        <v>5</v>
      </c>
      <c r="N17" s="1278">
        <v>5105</v>
      </c>
      <c r="O17" s="193">
        <v>7</v>
      </c>
      <c r="P17" s="194">
        <v>3225</v>
      </c>
      <c r="Q17" s="195">
        <v>3</v>
      </c>
      <c r="R17" s="196">
        <v>5860</v>
      </c>
      <c r="S17" s="276">
        <f t="shared" si="0"/>
        <v>32</v>
      </c>
      <c r="T17" s="940">
        <f t="shared" si="1"/>
        <v>44545</v>
      </c>
      <c r="U17" s="510">
        <v>8</v>
      </c>
      <c r="AA17" s="199"/>
    </row>
    <row r="18" spans="1:27" ht="15.75" customHeight="1" x14ac:dyDescent="0.2">
      <c r="A18" s="1333" t="s">
        <v>150</v>
      </c>
      <c r="B18" s="139" t="s">
        <v>145</v>
      </c>
      <c r="C18" s="197">
        <v>7</v>
      </c>
      <c r="D18" s="1279">
        <v>3055</v>
      </c>
      <c r="E18" s="198">
        <v>5</v>
      </c>
      <c r="F18" s="1280">
        <v>3370</v>
      </c>
      <c r="G18" s="197">
        <v>1</v>
      </c>
      <c r="H18" s="1279">
        <v>4355</v>
      </c>
      <c r="I18" s="198">
        <v>3</v>
      </c>
      <c r="J18" s="1280">
        <v>5915</v>
      </c>
      <c r="K18" s="197">
        <v>5</v>
      </c>
      <c r="L18" s="1279">
        <v>5045</v>
      </c>
      <c r="M18" s="195">
        <v>2</v>
      </c>
      <c r="N18" s="1278">
        <v>7235</v>
      </c>
      <c r="O18" s="193">
        <v>8</v>
      </c>
      <c r="P18" s="194">
        <v>440</v>
      </c>
      <c r="Q18" s="195">
        <v>1</v>
      </c>
      <c r="R18" s="196">
        <v>6495</v>
      </c>
      <c r="S18" s="276">
        <f t="shared" si="0"/>
        <v>32</v>
      </c>
      <c r="T18" s="940">
        <f t="shared" si="1"/>
        <v>35910</v>
      </c>
      <c r="U18" s="509">
        <v>9</v>
      </c>
    </row>
    <row r="19" spans="1:27" ht="15.75" customHeight="1" x14ac:dyDescent="0.25">
      <c r="A19" s="1334" t="s">
        <v>159</v>
      </c>
      <c r="B19" s="139" t="s">
        <v>461</v>
      </c>
      <c r="C19" s="197">
        <v>5</v>
      </c>
      <c r="D19" s="1279">
        <v>5795</v>
      </c>
      <c r="E19" s="198">
        <v>5</v>
      </c>
      <c r="F19" s="1280">
        <v>6585</v>
      </c>
      <c r="G19" s="197">
        <v>3</v>
      </c>
      <c r="H19" s="1279">
        <v>2975</v>
      </c>
      <c r="I19" s="198">
        <v>9</v>
      </c>
      <c r="J19" s="1280"/>
      <c r="K19" s="197">
        <v>4</v>
      </c>
      <c r="L19" s="1279">
        <v>6085</v>
      </c>
      <c r="M19" s="195">
        <v>3</v>
      </c>
      <c r="N19" s="1278">
        <v>6445</v>
      </c>
      <c r="O19" s="193">
        <v>4</v>
      </c>
      <c r="P19" s="194">
        <v>1845</v>
      </c>
      <c r="Q19" s="195">
        <v>2</v>
      </c>
      <c r="R19" s="196">
        <v>8645</v>
      </c>
      <c r="S19" s="276">
        <f t="shared" si="0"/>
        <v>35</v>
      </c>
      <c r="T19" s="940">
        <f t="shared" si="1"/>
        <v>38375</v>
      </c>
      <c r="U19" s="509">
        <v>10</v>
      </c>
    </row>
    <row r="20" spans="1:27" ht="15.75" customHeight="1" x14ac:dyDescent="0.25">
      <c r="A20" s="1333" t="s">
        <v>298</v>
      </c>
      <c r="B20" s="139" t="s">
        <v>297</v>
      </c>
      <c r="C20" s="945">
        <v>7</v>
      </c>
      <c r="D20" s="1281">
        <v>3830</v>
      </c>
      <c r="E20" s="1269">
        <v>2</v>
      </c>
      <c r="F20" s="1282">
        <v>7890</v>
      </c>
      <c r="G20" s="945">
        <v>4</v>
      </c>
      <c r="H20" s="1283">
        <v>1210</v>
      </c>
      <c r="I20" s="1269">
        <v>3</v>
      </c>
      <c r="J20" s="1282">
        <v>5335</v>
      </c>
      <c r="K20" s="945">
        <v>3</v>
      </c>
      <c r="L20" s="1283">
        <v>6305</v>
      </c>
      <c r="M20" s="1343">
        <v>8</v>
      </c>
      <c r="N20" s="1345">
        <v>3965</v>
      </c>
      <c r="O20" s="193">
        <v>2</v>
      </c>
      <c r="P20" s="194">
        <v>4380</v>
      </c>
      <c r="Q20" s="195">
        <v>6</v>
      </c>
      <c r="R20" s="196">
        <v>2790</v>
      </c>
      <c r="S20" s="947">
        <f t="shared" si="0"/>
        <v>35</v>
      </c>
      <c r="T20" s="804">
        <f t="shared" si="1"/>
        <v>35705</v>
      </c>
      <c r="U20" s="509">
        <v>11</v>
      </c>
    </row>
    <row r="21" spans="1:27" ht="15.75" customHeight="1" x14ac:dyDescent="0.2">
      <c r="A21" s="1333" t="s">
        <v>463</v>
      </c>
      <c r="B21" s="139" t="s">
        <v>152</v>
      </c>
      <c r="C21" s="197">
        <v>4</v>
      </c>
      <c r="D21" s="1279">
        <v>6570</v>
      </c>
      <c r="E21" s="198">
        <v>4</v>
      </c>
      <c r="F21" s="1280">
        <v>6755</v>
      </c>
      <c r="G21" s="197">
        <v>1</v>
      </c>
      <c r="H21" s="1279">
        <v>3480</v>
      </c>
      <c r="I21" s="198">
        <v>5</v>
      </c>
      <c r="J21" s="1280">
        <v>4760</v>
      </c>
      <c r="K21" s="197">
        <v>5</v>
      </c>
      <c r="L21" s="1279">
        <v>5080</v>
      </c>
      <c r="M21" s="195">
        <v>8</v>
      </c>
      <c r="N21" s="1278">
        <v>5150</v>
      </c>
      <c r="O21" s="193">
        <v>5</v>
      </c>
      <c r="P21" s="194">
        <v>1460</v>
      </c>
      <c r="Q21" s="195">
        <v>4</v>
      </c>
      <c r="R21" s="196">
        <v>5590</v>
      </c>
      <c r="S21" s="276">
        <f t="shared" si="0"/>
        <v>36</v>
      </c>
      <c r="T21" s="940">
        <f t="shared" si="1"/>
        <v>38845</v>
      </c>
      <c r="U21" s="510">
        <v>12</v>
      </c>
    </row>
    <row r="22" spans="1:27" ht="15.75" customHeight="1" x14ac:dyDescent="0.25">
      <c r="A22" s="1333" t="s">
        <v>300</v>
      </c>
      <c r="B22" s="139" t="s">
        <v>297</v>
      </c>
      <c r="C22" s="945">
        <v>8</v>
      </c>
      <c r="D22" s="1281">
        <v>4600</v>
      </c>
      <c r="E22" s="1269">
        <v>6</v>
      </c>
      <c r="F22" s="1284">
        <v>6530</v>
      </c>
      <c r="G22" s="945">
        <v>4</v>
      </c>
      <c r="H22" s="1283">
        <v>2875</v>
      </c>
      <c r="I22" s="1269">
        <v>2</v>
      </c>
      <c r="J22" s="1282">
        <v>6885</v>
      </c>
      <c r="K22" s="945">
        <v>4</v>
      </c>
      <c r="L22" s="1283">
        <v>5280</v>
      </c>
      <c r="M22" s="1343">
        <v>2</v>
      </c>
      <c r="N22" s="1345">
        <v>6570</v>
      </c>
      <c r="O22" s="193">
        <v>6</v>
      </c>
      <c r="P22" s="194">
        <v>3430</v>
      </c>
      <c r="Q22" s="195">
        <v>6</v>
      </c>
      <c r="R22" s="196">
        <v>4765</v>
      </c>
      <c r="S22" s="332">
        <f t="shared" si="0"/>
        <v>38</v>
      </c>
      <c r="T22" s="804">
        <f t="shared" si="1"/>
        <v>40935</v>
      </c>
      <c r="U22" s="509">
        <v>13</v>
      </c>
    </row>
    <row r="23" spans="1:27" ht="15.75" customHeight="1" x14ac:dyDescent="0.2">
      <c r="A23" s="1333" t="s">
        <v>466</v>
      </c>
      <c r="B23" s="139" t="s">
        <v>459</v>
      </c>
      <c r="C23" s="197">
        <v>5</v>
      </c>
      <c r="D23" s="1279">
        <v>4185</v>
      </c>
      <c r="E23" s="198">
        <v>4</v>
      </c>
      <c r="F23" s="1280">
        <v>5975</v>
      </c>
      <c r="G23" s="197">
        <v>5</v>
      </c>
      <c r="H23" s="1279">
        <v>641</v>
      </c>
      <c r="I23" s="198">
        <v>6</v>
      </c>
      <c r="J23" s="1280">
        <v>4865</v>
      </c>
      <c r="K23" s="197">
        <v>8</v>
      </c>
      <c r="L23" s="1279">
        <v>3820</v>
      </c>
      <c r="M23" s="195">
        <v>4</v>
      </c>
      <c r="N23" s="1278">
        <v>6225</v>
      </c>
      <c r="O23" s="193">
        <v>1</v>
      </c>
      <c r="P23" s="194">
        <v>5720</v>
      </c>
      <c r="Q23" s="195">
        <v>5</v>
      </c>
      <c r="R23" s="196">
        <v>4235</v>
      </c>
      <c r="S23" s="276">
        <f t="shared" si="0"/>
        <v>38</v>
      </c>
      <c r="T23" s="940">
        <f t="shared" si="1"/>
        <v>35666</v>
      </c>
      <c r="U23" s="510">
        <v>14</v>
      </c>
    </row>
    <row r="24" spans="1:27" ht="15.75" customHeight="1" x14ac:dyDescent="0.2">
      <c r="A24" s="1333" t="s">
        <v>153</v>
      </c>
      <c r="B24" s="139" t="s">
        <v>152</v>
      </c>
      <c r="C24" s="197">
        <v>3</v>
      </c>
      <c r="D24" s="1279">
        <v>5025</v>
      </c>
      <c r="E24" s="198">
        <v>6</v>
      </c>
      <c r="F24" s="1280">
        <v>3220</v>
      </c>
      <c r="G24" s="197">
        <v>2</v>
      </c>
      <c r="H24" s="1279">
        <v>1550</v>
      </c>
      <c r="I24" s="198">
        <v>6</v>
      </c>
      <c r="J24" s="1280">
        <v>4020</v>
      </c>
      <c r="K24" s="197">
        <v>6</v>
      </c>
      <c r="L24" s="1279">
        <v>4245</v>
      </c>
      <c r="M24" s="195">
        <v>7</v>
      </c>
      <c r="N24" s="1278">
        <v>4160</v>
      </c>
      <c r="O24" s="193">
        <v>4</v>
      </c>
      <c r="P24" s="194">
        <v>1540</v>
      </c>
      <c r="Q24" s="195">
        <v>5</v>
      </c>
      <c r="R24" s="196">
        <v>4070</v>
      </c>
      <c r="S24" s="276">
        <f t="shared" si="0"/>
        <v>39</v>
      </c>
      <c r="T24" s="940">
        <f t="shared" si="1"/>
        <v>27830</v>
      </c>
      <c r="U24" s="510">
        <v>15</v>
      </c>
    </row>
    <row r="25" spans="1:27" ht="16.5" customHeight="1" x14ac:dyDescent="0.2">
      <c r="A25" s="1333" t="s">
        <v>464</v>
      </c>
      <c r="B25" s="139" t="s">
        <v>459</v>
      </c>
      <c r="C25" s="197">
        <v>2</v>
      </c>
      <c r="D25" s="1279">
        <v>9695</v>
      </c>
      <c r="E25" s="1328">
        <v>2</v>
      </c>
      <c r="F25" s="1329">
        <v>7525</v>
      </c>
      <c r="G25" s="197">
        <v>6</v>
      </c>
      <c r="H25" s="1279">
        <v>599</v>
      </c>
      <c r="I25" s="198">
        <v>2</v>
      </c>
      <c r="J25" s="1280">
        <v>5380</v>
      </c>
      <c r="K25" s="197">
        <v>6</v>
      </c>
      <c r="L25" s="1279">
        <v>4845</v>
      </c>
      <c r="M25" s="195">
        <v>6.5</v>
      </c>
      <c r="N25" s="1280">
        <v>5300</v>
      </c>
      <c r="O25" s="193">
        <v>8</v>
      </c>
      <c r="P25" s="194">
        <v>1685</v>
      </c>
      <c r="Q25" s="195">
        <v>7</v>
      </c>
      <c r="R25" s="196">
        <v>2285</v>
      </c>
      <c r="S25" s="276">
        <f t="shared" si="0"/>
        <v>39.5</v>
      </c>
      <c r="T25" s="940">
        <f t="shared" si="1"/>
        <v>37314</v>
      </c>
      <c r="U25" s="510">
        <v>16</v>
      </c>
    </row>
    <row r="26" spans="1:27" ht="15.75" customHeight="1" x14ac:dyDescent="0.25">
      <c r="A26" s="1334" t="s">
        <v>158</v>
      </c>
      <c r="B26" s="139" t="s">
        <v>156</v>
      </c>
      <c r="C26" s="197">
        <v>3</v>
      </c>
      <c r="D26" s="1279">
        <v>8150</v>
      </c>
      <c r="E26" s="198">
        <v>1</v>
      </c>
      <c r="F26" s="1280">
        <v>14790</v>
      </c>
      <c r="G26" s="197">
        <v>7</v>
      </c>
      <c r="H26" s="1279">
        <v>313</v>
      </c>
      <c r="I26" s="198">
        <v>2</v>
      </c>
      <c r="J26" s="1280">
        <v>5330</v>
      </c>
      <c r="K26" s="197">
        <v>7</v>
      </c>
      <c r="L26" s="1279">
        <v>5600</v>
      </c>
      <c r="M26" s="195">
        <v>2</v>
      </c>
      <c r="N26" s="1280">
        <v>7755</v>
      </c>
      <c r="O26" s="193">
        <v>9</v>
      </c>
      <c r="P26" s="194"/>
      <c r="Q26" s="195">
        <v>9</v>
      </c>
      <c r="R26" s="196"/>
      <c r="S26" s="276">
        <f t="shared" si="0"/>
        <v>40</v>
      </c>
      <c r="T26" s="940">
        <f t="shared" si="1"/>
        <v>41938</v>
      </c>
      <c r="U26" s="510">
        <v>17</v>
      </c>
    </row>
    <row r="27" spans="1:27" ht="15.75" customHeight="1" x14ac:dyDescent="0.2">
      <c r="A27" s="1331" t="s">
        <v>465</v>
      </c>
      <c r="B27" s="139" t="s">
        <v>459</v>
      </c>
      <c r="C27" s="944">
        <v>5</v>
      </c>
      <c r="D27" s="1285">
        <v>6495</v>
      </c>
      <c r="E27" s="946">
        <v>9</v>
      </c>
      <c r="F27" s="1277"/>
      <c r="G27" s="197">
        <v>7</v>
      </c>
      <c r="H27" s="1285">
        <v>1510</v>
      </c>
      <c r="I27" s="198">
        <v>8</v>
      </c>
      <c r="J27" s="1277">
        <v>3615</v>
      </c>
      <c r="K27" s="197">
        <v>5</v>
      </c>
      <c r="L27" s="1285">
        <v>5780</v>
      </c>
      <c r="M27" s="195">
        <v>4</v>
      </c>
      <c r="N27" s="1277">
        <v>5355</v>
      </c>
      <c r="O27" s="193">
        <v>3</v>
      </c>
      <c r="P27" s="194">
        <v>1935</v>
      </c>
      <c r="Q27" s="195">
        <v>5</v>
      </c>
      <c r="R27" s="196">
        <v>4780</v>
      </c>
      <c r="S27" s="276">
        <f t="shared" si="0"/>
        <v>46</v>
      </c>
      <c r="T27" s="940">
        <f t="shared" si="1"/>
        <v>29470</v>
      </c>
      <c r="U27" s="510">
        <v>18</v>
      </c>
    </row>
    <row r="28" spans="1:27" ht="15.75" customHeight="1" x14ac:dyDescent="0.2">
      <c r="A28" s="1335" t="s">
        <v>469</v>
      </c>
      <c r="B28" s="140" t="s">
        <v>460</v>
      </c>
      <c r="C28" s="193">
        <v>6</v>
      </c>
      <c r="D28" s="1276">
        <v>3970</v>
      </c>
      <c r="E28" s="195">
        <v>1</v>
      </c>
      <c r="F28" s="1278">
        <v>10940</v>
      </c>
      <c r="G28" s="193">
        <v>8</v>
      </c>
      <c r="H28" s="1276">
        <v>226</v>
      </c>
      <c r="I28" s="198">
        <v>6</v>
      </c>
      <c r="J28" s="1278">
        <v>3855</v>
      </c>
      <c r="K28" s="193">
        <v>9</v>
      </c>
      <c r="L28" s="1276"/>
      <c r="M28" s="198">
        <v>9</v>
      </c>
      <c r="N28" s="1278"/>
      <c r="O28" s="193">
        <v>3</v>
      </c>
      <c r="P28" s="194">
        <v>3095</v>
      </c>
      <c r="Q28" s="195">
        <v>7</v>
      </c>
      <c r="R28" s="196">
        <v>3420</v>
      </c>
      <c r="S28" s="276">
        <f t="shared" si="0"/>
        <v>49</v>
      </c>
      <c r="T28" s="940">
        <f t="shared" si="1"/>
        <v>25506</v>
      </c>
      <c r="U28" s="509">
        <v>19</v>
      </c>
    </row>
    <row r="29" spans="1:27" ht="15.75" customHeight="1" x14ac:dyDescent="0.25">
      <c r="A29" s="1336" t="s">
        <v>823</v>
      </c>
      <c r="B29" s="140" t="s">
        <v>294</v>
      </c>
      <c r="C29" s="1341">
        <v>9</v>
      </c>
      <c r="D29" s="1342"/>
      <c r="E29" s="1343">
        <v>9</v>
      </c>
      <c r="F29" s="1344"/>
      <c r="G29" s="1341">
        <v>2</v>
      </c>
      <c r="H29" s="1342">
        <v>1880</v>
      </c>
      <c r="I29" s="1343">
        <v>3</v>
      </c>
      <c r="J29" s="1344">
        <v>5300</v>
      </c>
      <c r="K29" s="1341">
        <v>6</v>
      </c>
      <c r="L29" s="1342">
        <v>5695</v>
      </c>
      <c r="M29" s="195">
        <v>3</v>
      </c>
      <c r="N29" s="1278">
        <v>6710</v>
      </c>
      <c r="O29" s="193">
        <v>9</v>
      </c>
      <c r="P29" s="194"/>
      <c r="Q29" s="195">
        <v>9</v>
      </c>
      <c r="R29" s="196"/>
      <c r="S29" s="947">
        <f t="shared" si="0"/>
        <v>50</v>
      </c>
      <c r="T29" s="948">
        <f t="shared" si="1"/>
        <v>19585</v>
      </c>
      <c r="U29" s="510">
        <v>20</v>
      </c>
    </row>
    <row r="30" spans="1:27" ht="15.75" customHeight="1" x14ac:dyDescent="0.2">
      <c r="A30" s="1335" t="s">
        <v>157</v>
      </c>
      <c r="B30" s="140" t="s">
        <v>156</v>
      </c>
      <c r="C30" s="945">
        <v>6</v>
      </c>
      <c r="D30" s="1281">
        <v>4765</v>
      </c>
      <c r="E30" s="1269">
        <v>7</v>
      </c>
      <c r="F30" s="1284">
        <v>5215</v>
      </c>
      <c r="G30" s="945">
        <v>8</v>
      </c>
      <c r="H30" s="1283">
        <v>445</v>
      </c>
      <c r="I30" s="198">
        <v>7</v>
      </c>
      <c r="J30" s="1282">
        <v>3735</v>
      </c>
      <c r="K30" s="945">
        <v>3</v>
      </c>
      <c r="L30" s="1283">
        <v>5690</v>
      </c>
      <c r="M30" s="198">
        <v>4</v>
      </c>
      <c r="N30" s="1280">
        <v>6290</v>
      </c>
      <c r="O30" s="193">
        <v>9</v>
      </c>
      <c r="P30" s="194"/>
      <c r="Q30" s="195">
        <v>9</v>
      </c>
      <c r="R30" s="196"/>
      <c r="S30" s="276">
        <f t="shared" si="0"/>
        <v>53</v>
      </c>
      <c r="T30" s="940">
        <f t="shared" si="1"/>
        <v>26140</v>
      </c>
      <c r="U30" s="510">
        <v>21</v>
      </c>
    </row>
    <row r="31" spans="1:27" ht="15.75" customHeight="1" x14ac:dyDescent="0.2">
      <c r="A31" s="1331" t="s">
        <v>468</v>
      </c>
      <c r="B31" s="139" t="s">
        <v>460</v>
      </c>
      <c r="C31" s="200">
        <v>7</v>
      </c>
      <c r="D31" s="1285">
        <v>5125</v>
      </c>
      <c r="E31" s="946">
        <v>7.5</v>
      </c>
      <c r="F31" s="1277">
        <v>3125</v>
      </c>
      <c r="G31" s="944">
        <v>6</v>
      </c>
      <c r="H31" s="1285">
        <v>1805</v>
      </c>
      <c r="I31" s="946">
        <v>8</v>
      </c>
      <c r="J31" s="1277">
        <v>4385</v>
      </c>
      <c r="K31" s="944">
        <v>2</v>
      </c>
      <c r="L31" s="1285">
        <v>5820</v>
      </c>
      <c r="M31" s="946">
        <v>7</v>
      </c>
      <c r="N31" s="1277">
        <v>5155</v>
      </c>
      <c r="O31" s="193">
        <v>9</v>
      </c>
      <c r="P31" s="194"/>
      <c r="Q31" s="195">
        <v>9</v>
      </c>
      <c r="R31" s="196"/>
      <c r="S31" s="941">
        <f t="shared" si="0"/>
        <v>55.5</v>
      </c>
      <c r="T31" s="942">
        <f t="shared" si="1"/>
        <v>25415</v>
      </c>
      <c r="U31" s="510">
        <v>22</v>
      </c>
    </row>
    <row r="32" spans="1:27" ht="15.75" customHeight="1" x14ac:dyDescent="0.2">
      <c r="A32" s="1331" t="s">
        <v>472</v>
      </c>
      <c r="B32" s="882" t="s">
        <v>461</v>
      </c>
      <c r="C32" s="201">
        <v>6</v>
      </c>
      <c r="D32" s="1286">
        <v>5190</v>
      </c>
      <c r="E32" s="201">
        <v>4</v>
      </c>
      <c r="F32" s="1287">
        <v>4100</v>
      </c>
      <c r="G32" s="200">
        <v>8</v>
      </c>
      <c r="H32" s="1286">
        <v>302</v>
      </c>
      <c r="I32" s="201">
        <v>7</v>
      </c>
      <c r="J32" s="1287">
        <v>3670</v>
      </c>
      <c r="K32" s="200">
        <v>8</v>
      </c>
      <c r="L32" s="1286">
        <v>4030</v>
      </c>
      <c r="M32" s="201">
        <v>6</v>
      </c>
      <c r="N32" s="1287">
        <v>5085</v>
      </c>
      <c r="O32" s="193">
        <v>9</v>
      </c>
      <c r="P32" s="194"/>
      <c r="Q32" s="195">
        <v>9</v>
      </c>
      <c r="R32" s="196"/>
      <c r="S32" s="941">
        <f t="shared" si="0"/>
        <v>57</v>
      </c>
      <c r="T32" s="942">
        <f t="shared" si="1"/>
        <v>22377</v>
      </c>
      <c r="U32" s="509">
        <v>23</v>
      </c>
    </row>
    <row r="33" spans="1:21" ht="15.75" customHeight="1" x14ac:dyDescent="0.25">
      <c r="A33" s="1332" t="s">
        <v>866</v>
      </c>
      <c r="B33" s="882" t="s">
        <v>145</v>
      </c>
      <c r="C33" s="1272">
        <v>9</v>
      </c>
      <c r="D33" s="1289"/>
      <c r="E33" s="1272">
        <v>9</v>
      </c>
      <c r="F33" s="1289"/>
      <c r="G33" s="1272">
        <v>9</v>
      </c>
      <c r="H33" s="1289"/>
      <c r="I33" s="1272">
        <v>9</v>
      </c>
      <c r="J33" s="1289"/>
      <c r="K33" s="1272">
        <v>7</v>
      </c>
      <c r="L33" s="1288">
        <v>4390</v>
      </c>
      <c r="M33" s="1272">
        <v>5</v>
      </c>
      <c r="N33" s="1288">
        <v>5330</v>
      </c>
      <c r="O33" s="193">
        <v>9</v>
      </c>
      <c r="P33" s="194"/>
      <c r="Q33" s="195"/>
      <c r="R33" s="196"/>
      <c r="S33" s="941">
        <f t="shared" si="0"/>
        <v>57</v>
      </c>
      <c r="T33" s="1290">
        <f t="shared" si="1"/>
        <v>9720</v>
      </c>
      <c r="U33" s="510">
        <v>24</v>
      </c>
    </row>
    <row r="34" spans="1:21" ht="15.75" customHeight="1" x14ac:dyDescent="0.25">
      <c r="A34" s="1335" t="s">
        <v>296</v>
      </c>
      <c r="B34" s="882" t="s">
        <v>294</v>
      </c>
      <c r="C34" s="1270">
        <v>4</v>
      </c>
      <c r="D34" s="1288">
        <v>4270</v>
      </c>
      <c r="E34" s="1271">
        <v>7.5</v>
      </c>
      <c r="F34" s="1288">
        <v>3125</v>
      </c>
      <c r="G34" s="1272">
        <v>9</v>
      </c>
      <c r="H34" s="1289"/>
      <c r="I34" s="1272">
        <v>9</v>
      </c>
      <c r="J34" s="1289"/>
      <c r="K34" s="1272">
        <v>9</v>
      </c>
      <c r="L34" s="1289"/>
      <c r="M34" s="201">
        <v>9</v>
      </c>
      <c r="N34" s="1286"/>
      <c r="O34" s="193">
        <v>4</v>
      </c>
      <c r="P34" s="194">
        <v>4270</v>
      </c>
      <c r="Q34" s="195">
        <v>6</v>
      </c>
      <c r="R34" s="196">
        <v>2455</v>
      </c>
      <c r="S34" s="279">
        <f t="shared" si="0"/>
        <v>57.5</v>
      </c>
      <c r="T34" s="1268">
        <f t="shared" si="1"/>
        <v>14120</v>
      </c>
      <c r="U34" s="510">
        <v>25</v>
      </c>
    </row>
    <row r="35" spans="1:21" ht="15.75" customHeight="1" x14ac:dyDescent="0.25">
      <c r="A35" s="1336" t="s">
        <v>824</v>
      </c>
      <c r="B35" s="882" t="s">
        <v>461</v>
      </c>
      <c r="C35" s="1270">
        <v>9</v>
      </c>
      <c r="D35" s="1289"/>
      <c r="E35" s="1271">
        <v>9</v>
      </c>
      <c r="F35" s="1289"/>
      <c r="G35" s="1272">
        <v>3</v>
      </c>
      <c r="H35" s="1289">
        <v>1320</v>
      </c>
      <c r="I35" s="1272">
        <v>7</v>
      </c>
      <c r="J35" s="1289">
        <v>4600</v>
      </c>
      <c r="K35" s="1272">
        <v>7</v>
      </c>
      <c r="L35" s="1289">
        <v>4050</v>
      </c>
      <c r="M35" s="201">
        <v>6</v>
      </c>
      <c r="N35" s="1286">
        <v>5395</v>
      </c>
      <c r="O35" s="193">
        <v>9</v>
      </c>
      <c r="P35" s="194"/>
      <c r="Q35" s="195">
        <v>9</v>
      </c>
      <c r="R35" s="196"/>
      <c r="S35" s="1395">
        <f t="shared" si="0"/>
        <v>59</v>
      </c>
      <c r="T35" s="1330">
        <f t="shared" si="1"/>
        <v>15365</v>
      </c>
      <c r="U35" s="510">
        <v>26</v>
      </c>
    </row>
    <row r="36" spans="1:21" ht="16.5" customHeight="1" x14ac:dyDescent="0.25">
      <c r="A36" s="1336" t="s">
        <v>293</v>
      </c>
      <c r="B36" s="882" t="s">
        <v>461</v>
      </c>
      <c r="C36" s="943">
        <v>8</v>
      </c>
      <c r="D36" s="1286">
        <v>3025</v>
      </c>
      <c r="E36" s="200">
        <v>5</v>
      </c>
      <c r="F36" s="1286">
        <v>5755</v>
      </c>
      <c r="G36" s="201">
        <v>9</v>
      </c>
      <c r="H36" s="1286"/>
      <c r="I36" s="201">
        <v>8</v>
      </c>
      <c r="J36" s="1286">
        <v>3060</v>
      </c>
      <c r="K36" s="201">
        <v>9</v>
      </c>
      <c r="L36" s="1286"/>
      <c r="M36" s="201">
        <v>9</v>
      </c>
      <c r="N36" s="1286"/>
      <c r="O36" s="193">
        <v>5</v>
      </c>
      <c r="P36" s="194">
        <v>3655</v>
      </c>
      <c r="Q36" s="195">
        <v>7</v>
      </c>
      <c r="R36" s="196">
        <v>2265</v>
      </c>
      <c r="S36" s="941">
        <f t="shared" si="0"/>
        <v>60</v>
      </c>
      <c r="T36" s="949">
        <f t="shared" si="1"/>
        <v>17760</v>
      </c>
      <c r="U36" s="510">
        <v>27</v>
      </c>
    </row>
    <row r="37" spans="1:21" ht="15.75" customHeight="1" x14ac:dyDescent="0.2">
      <c r="A37" s="1335" t="s">
        <v>470</v>
      </c>
      <c r="B37" s="882" t="s">
        <v>145</v>
      </c>
      <c r="C37" s="943">
        <v>8</v>
      </c>
      <c r="D37" s="1286">
        <v>2955</v>
      </c>
      <c r="E37" s="200">
        <v>9</v>
      </c>
      <c r="F37" s="1286"/>
      <c r="G37" s="201">
        <v>9</v>
      </c>
      <c r="H37" s="1286"/>
      <c r="I37" s="201">
        <v>9</v>
      </c>
      <c r="J37" s="1286"/>
      <c r="K37" s="201">
        <v>9</v>
      </c>
      <c r="L37" s="1286"/>
      <c r="M37" s="201">
        <v>9</v>
      </c>
      <c r="N37" s="1286"/>
      <c r="O37" s="193">
        <v>9</v>
      </c>
      <c r="P37" s="194"/>
      <c r="Q37" s="195"/>
      <c r="R37" s="196"/>
      <c r="S37" s="941">
        <f t="shared" si="0"/>
        <v>62</v>
      </c>
      <c r="T37" s="949">
        <f t="shared" si="1"/>
        <v>2955</v>
      </c>
      <c r="U37" s="510">
        <v>28</v>
      </c>
    </row>
    <row r="38" spans="1:21" ht="15.75" customHeight="1" x14ac:dyDescent="0.25">
      <c r="A38" s="1336" t="s">
        <v>865</v>
      </c>
      <c r="B38" s="882" t="s">
        <v>460</v>
      </c>
      <c r="C38" s="1270">
        <v>9</v>
      </c>
      <c r="D38" s="1289"/>
      <c r="E38" s="1271">
        <v>9</v>
      </c>
      <c r="F38" s="1289"/>
      <c r="G38" s="1272">
        <v>9</v>
      </c>
      <c r="H38" s="1289"/>
      <c r="I38" s="1272">
        <v>9</v>
      </c>
      <c r="J38" s="1289"/>
      <c r="K38" s="1272">
        <v>8</v>
      </c>
      <c r="L38" s="1289">
        <v>4325</v>
      </c>
      <c r="M38" s="201">
        <v>8</v>
      </c>
      <c r="N38" s="1286">
        <v>4140</v>
      </c>
      <c r="O38" s="193">
        <v>8</v>
      </c>
      <c r="P38" s="194">
        <v>595</v>
      </c>
      <c r="Q38" s="195">
        <v>4</v>
      </c>
      <c r="R38" s="196">
        <v>4455</v>
      </c>
      <c r="S38" s="1395">
        <f t="shared" si="0"/>
        <v>64</v>
      </c>
      <c r="T38" s="1330">
        <f t="shared" si="1"/>
        <v>13515</v>
      </c>
      <c r="U38" s="510">
        <v>29</v>
      </c>
    </row>
    <row r="39" spans="1:21" ht="15.75" x14ac:dyDescent="0.25">
      <c r="A39" s="1336" t="s">
        <v>900</v>
      </c>
      <c r="B39" s="882" t="s">
        <v>156</v>
      </c>
      <c r="C39" s="1401">
        <v>9</v>
      </c>
      <c r="D39" s="277"/>
      <c r="E39" s="1403">
        <v>9</v>
      </c>
      <c r="F39" s="277"/>
      <c r="G39" s="1406">
        <v>9</v>
      </c>
      <c r="H39" s="277"/>
      <c r="I39" s="1406">
        <v>9</v>
      </c>
      <c r="J39" s="277"/>
      <c r="K39" s="1406">
        <v>9</v>
      </c>
      <c r="L39" s="277"/>
      <c r="M39" s="1406">
        <v>9</v>
      </c>
      <c r="N39" s="277"/>
      <c r="O39" s="1407">
        <v>5</v>
      </c>
      <c r="P39" s="277">
        <v>1425</v>
      </c>
      <c r="Q39" s="1406">
        <v>8</v>
      </c>
      <c r="R39" s="1396">
        <v>1620</v>
      </c>
      <c r="S39" s="1395">
        <f t="shared" si="0"/>
        <v>67</v>
      </c>
      <c r="T39" s="1330">
        <f t="shared" si="1"/>
        <v>3045</v>
      </c>
      <c r="U39" s="1070">
        <v>30</v>
      </c>
    </row>
    <row r="40" spans="1:21" ht="15.75" x14ac:dyDescent="0.25">
      <c r="A40" s="1336" t="s">
        <v>898</v>
      </c>
      <c r="B40" s="882" t="s">
        <v>461</v>
      </c>
      <c r="C40" s="943">
        <v>9</v>
      </c>
      <c r="D40" s="277"/>
      <c r="E40" s="200">
        <v>9</v>
      </c>
      <c r="F40" s="277"/>
      <c r="G40" s="201">
        <v>9</v>
      </c>
      <c r="H40" s="277"/>
      <c r="I40" s="201">
        <v>9</v>
      </c>
      <c r="J40" s="277"/>
      <c r="K40" s="201">
        <v>9</v>
      </c>
      <c r="L40" s="277"/>
      <c r="M40" s="201">
        <v>9</v>
      </c>
      <c r="N40" s="277"/>
      <c r="O40" s="193">
        <v>6</v>
      </c>
      <c r="P40" s="277">
        <v>765</v>
      </c>
      <c r="Q40" s="278">
        <v>8</v>
      </c>
      <c r="R40" s="1396">
        <v>2140</v>
      </c>
      <c r="S40" s="941">
        <f t="shared" si="0"/>
        <v>68</v>
      </c>
      <c r="T40" s="949">
        <f t="shared" si="1"/>
        <v>2905</v>
      </c>
      <c r="U40" s="1070">
        <v>31</v>
      </c>
    </row>
    <row r="41" spans="1:21" ht="16.5" thickBot="1" x14ac:dyDescent="0.3">
      <c r="A41" s="1399" t="s">
        <v>899</v>
      </c>
      <c r="B41" s="1170" t="s">
        <v>156</v>
      </c>
      <c r="C41" s="1402">
        <v>9</v>
      </c>
      <c r="D41" s="878"/>
      <c r="E41" s="1404">
        <v>9</v>
      </c>
      <c r="F41" s="878"/>
      <c r="G41" s="1402">
        <v>9</v>
      </c>
      <c r="H41" s="878"/>
      <c r="I41" s="1402">
        <v>9</v>
      </c>
      <c r="J41" s="878"/>
      <c r="K41" s="1402">
        <v>9</v>
      </c>
      <c r="L41" s="878"/>
      <c r="M41" s="1402">
        <v>9</v>
      </c>
      <c r="N41" s="878"/>
      <c r="O41" s="1402">
        <v>7</v>
      </c>
      <c r="P41" s="878">
        <v>855</v>
      </c>
      <c r="Q41" s="879">
        <v>8</v>
      </c>
      <c r="R41" s="1397">
        <v>1295</v>
      </c>
      <c r="S41" s="1408">
        <f t="shared" si="0"/>
        <v>69</v>
      </c>
      <c r="T41" s="1409">
        <f t="shared" si="1"/>
        <v>2150</v>
      </c>
      <c r="U41" s="1398">
        <v>32</v>
      </c>
    </row>
    <row r="42" spans="1:21" ht="13.5" thickTop="1" x14ac:dyDescent="0.2"/>
  </sheetData>
  <sortState ref="A10:T41">
    <sortCondition ref="S10:S41"/>
    <sortCondition descending="1" ref="T10:T41"/>
  </sortState>
  <mergeCells count="21">
    <mergeCell ref="A1:B1"/>
    <mergeCell ref="A2:B2"/>
    <mergeCell ref="A5:A7"/>
    <mergeCell ref="B5:B7"/>
    <mergeCell ref="C5:D5"/>
    <mergeCell ref="O5:P5"/>
    <mergeCell ref="Q5:R5"/>
    <mergeCell ref="S5:U6"/>
    <mergeCell ref="C6:D6"/>
    <mergeCell ref="E6:F6"/>
    <mergeCell ref="G6:H6"/>
    <mergeCell ref="I6:J6"/>
    <mergeCell ref="K6:L6"/>
    <mergeCell ref="M6:N6"/>
    <mergeCell ref="O6:P6"/>
    <mergeCell ref="Q6:R6"/>
    <mergeCell ref="E5:F5"/>
    <mergeCell ref="G5:H5"/>
    <mergeCell ref="I5:J5"/>
    <mergeCell ref="K5:L5"/>
    <mergeCell ref="M5:N5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CCFF"/>
  </sheetPr>
  <dimension ref="A2:IW28"/>
  <sheetViews>
    <sheetView topLeftCell="A5" zoomScaleNormal="100" workbookViewId="0">
      <selection activeCell="AE18" sqref="AE18"/>
    </sheetView>
  </sheetViews>
  <sheetFormatPr defaultRowHeight="12.75" x14ac:dyDescent="0.2"/>
  <cols>
    <col min="1" max="1" width="4.5703125" style="202"/>
    <col min="2" max="2" width="17.140625" style="203"/>
    <col min="3" max="3" width="5.7109375" style="203"/>
    <col min="4" max="4" width="9.42578125" style="203"/>
    <col min="5" max="5" width="5.7109375" style="203"/>
    <col min="6" max="6" width="9.42578125" style="203"/>
    <col min="7" max="7" width="5.7109375" style="203"/>
    <col min="8" max="8" width="9.42578125" style="203"/>
    <col min="9" max="9" width="5.7109375" style="203"/>
    <col min="10" max="10" width="9.42578125" style="203"/>
    <col min="11" max="11" width="5.7109375" style="203"/>
    <col min="12" max="12" width="9.42578125" style="203"/>
    <col min="13" max="13" width="5.85546875" style="203"/>
    <col min="14" max="14" width="9.42578125" style="203"/>
    <col min="15" max="15" width="5.7109375" style="203"/>
    <col min="16" max="16" width="9.42578125" style="203"/>
    <col min="17" max="17" width="5.7109375" style="203"/>
    <col min="18" max="18" width="9.42578125" style="203"/>
    <col min="19" max="19" width="6.28515625" style="203"/>
    <col min="20" max="20" width="11" style="203"/>
    <col min="21" max="21" width="10" style="203"/>
    <col min="22" max="22" width="9.140625" style="203"/>
    <col min="23" max="27" width="0" style="203" hidden="1"/>
    <col min="28" max="257" width="9.140625" style="203"/>
  </cols>
  <sheetData>
    <row r="2" spans="1:27" x14ac:dyDescent="0.2"/>
    <row r="4" spans="1:27" ht="23.25" x14ac:dyDescent="0.35">
      <c r="C4" s="204" t="s">
        <v>0</v>
      </c>
      <c r="D4" s="205"/>
      <c r="K4" s="206" t="s">
        <v>1</v>
      </c>
    </row>
    <row r="5" spans="1:27" ht="23.25" x14ac:dyDescent="0.35">
      <c r="C5" s="207" t="s">
        <v>2</v>
      </c>
      <c r="F5" s="248"/>
      <c r="G5" s="248"/>
      <c r="H5" s="248"/>
      <c r="I5" s="248"/>
      <c r="J5" s="248"/>
      <c r="K5" s="208" t="s">
        <v>261</v>
      </c>
      <c r="L5" s="248"/>
      <c r="M5" s="248">
        <v>19</v>
      </c>
      <c r="N5" s="248" t="s">
        <v>191</v>
      </c>
      <c r="O5" s="248"/>
      <c r="P5" s="248"/>
      <c r="Q5" s="248"/>
    </row>
    <row r="6" spans="1:27" ht="23.25" x14ac:dyDescent="0.2">
      <c r="K6" s="209" t="s">
        <v>3</v>
      </c>
    </row>
    <row r="8" spans="1:27" s="210" customFormat="1" ht="20.25" customHeight="1" thickTop="1" thickBot="1" x14ac:dyDescent="0.25">
      <c r="A8" s="1835" t="s">
        <v>4</v>
      </c>
      <c r="B8" s="1836" t="s">
        <v>5</v>
      </c>
      <c r="C8" s="1833" t="s">
        <v>6</v>
      </c>
      <c r="D8" s="1833"/>
      <c r="E8" s="1832" t="s">
        <v>7</v>
      </c>
      <c r="F8" s="1832"/>
      <c r="G8" s="1833" t="s">
        <v>8</v>
      </c>
      <c r="H8" s="1833"/>
      <c r="I8" s="1832" t="s">
        <v>9</v>
      </c>
      <c r="J8" s="1832"/>
      <c r="K8" s="1833" t="s">
        <v>10</v>
      </c>
      <c r="L8" s="1833"/>
      <c r="M8" s="1832" t="s">
        <v>11</v>
      </c>
      <c r="N8" s="1832"/>
      <c r="O8" s="1833" t="s">
        <v>12</v>
      </c>
      <c r="P8" s="1833"/>
      <c r="Q8" s="1832" t="s">
        <v>13</v>
      </c>
      <c r="R8" s="1832"/>
      <c r="S8" s="1886" t="s">
        <v>18</v>
      </c>
      <c r="T8" s="1886"/>
      <c r="U8" s="1886"/>
    </row>
    <row r="9" spans="1:27" s="210" customFormat="1" ht="27.75" customHeight="1" thickTop="1" thickBot="1" x14ac:dyDescent="0.25">
      <c r="A9" s="1835"/>
      <c r="B9" s="1836"/>
      <c r="C9" s="1830" t="s">
        <v>431</v>
      </c>
      <c r="D9" s="1830"/>
      <c r="E9" s="1830" t="s">
        <v>432</v>
      </c>
      <c r="F9" s="1830"/>
      <c r="G9" s="1873" t="s">
        <v>433</v>
      </c>
      <c r="H9" s="1873"/>
      <c r="I9" s="1873" t="s">
        <v>434</v>
      </c>
      <c r="J9" s="1873"/>
      <c r="K9" s="1873" t="s">
        <v>435</v>
      </c>
      <c r="L9" s="1873"/>
      <c r="M9" s="1873" t="s">
        <v>436</v>
      </c>
      <c r="N9" s="1873"/>
      <c r="O9" s="1872" t="s">
        <v>437</v>
      </c>
      <c r="P9" s="1872"/>
      <c r="Q9" s="1887" t="s">
        <v>438</v>
      </c>
      <c r="R9" s="1887"/>
      <c r="S9" s="1886"/>
      <c r="T9" s="1886"/>
      <c r="U9" s="1886"/>
    </row>
    <row r="10" spans="1:27" s="210" customFormat="1" ht="13.5" thickTop="1" x14ac:dyDescent="0.2">
      <c r="A10" s="1835"/>
      <c r="B10" s="1836"/>
      <c r="C10" s="659"/>
      <c r="D10" s="660"/>
      <c r="E10" s="661"/>
      <c r="F10" s="662"/>
      <c r="G10" s="663"/>
      <c r="H10" s="664"/>
      <c r="I10" s="661"/>
      <c r="J10" s="662"/>
      <c r="K10" s="663"/>
      <c r="L10" s="664"/>
      <c r="M10" s="661"/>
      <c r="N10" s="662"/>
      <c r="O10" s="663"/>
      <c r="P10" s="664"/>
      <c r="Q10" s="661"/>
      <c r="R10" s="664"/>
      <c r="S10" s="663"/>
      <c r="T10" s="665"/>
      <c r="U10" s="513"/>
    </row>
    <row r="11" spans="1:27" s="210" customFormat="1" ht="15.75" x14ac:dyDescent="0.2">
      <c r="A11" s="636"/>
      <c r="B11" s="637"/>
      <c r="C11" s="659" t="s">
        <v>19</v>
      </c>
      <c r="D11" s="660" t="s">
        <v>20</v>
      </c>
      <c r="E11" s="640" t="s">
        <v>19</v>
      </c>
      <c r="F11" s="641" t="s">
        <v>20</v>
      </c>
      <c r="G11" s="659" t="s">
        <v>19</v>
      </c>
      <c r="H11" s="660" t="s">
        <v>20</v>
      </c>
      <c r="I11" s="640" t="s">
        <v>19</v>
      </c>
      <c r="J11" s="641" t="s">
        <v>20</v>
      </c>
      <c r="K11" s="659" t="s">
        <v>19</v>
      </c>
      <c r="L11" s="660" t="s">
        <v>20</v>
      </c>
      <c r="M11" s="640" t="s">
        <v>19</v>
      </c>
      <c r="N11" s="641" t="s">
        <v>20</v>
      </c>
      <c r="O11" s="659" t="s">
        <v>19</v>
      </c>
      <c r="P11" s="660" t="s">
        <v>20</v>
      </c>
      <c r="Q11" s="640" t="s">
        <v>19</v>
      </c>
      <c r="R11" s="660" t="s">
        <v>20</v>
      </c>
      <c r="S11" s="659" t="s">
        <v>19</v>
      </c>
      <c r="T11" s="642" t="s">
        <v>21</v>
      </c>
      <c r="U11" s="643" t="s">
        <v>22</v>
      </c>
    </row>
    <row r="12" spans="1:27" s="210" customFormat="1" ht="16.5" thickBot="1" x14ac:dyDescent="0.25">
      <c r="A12" s="666"/>
      <c r="B12" s="667"/>
      <c r="C12" s="668"/>
      <c r="D12" s="669"/>
      <c r="E12" s="668"/>
      <c r="F12" s="670"/>
      <c r="G12" s="668"/>
      <c r="H12" s="669"/>
      <c r="I12" s="668"/>
      <c r="J12" s="670"/>
      <c r="K12" s="668"/>
      <c r="L12" s="669"/>
      <c r="M12" s="668"/>
      <c r="N12" s="670"/>
      <c r="O12" s="668"/>
      <c r="P12" s="669"/>
      <c r="Q12" s="668"/>
      <c r="R12" s="669"/>
      <c r="S12" s="668"/>
      <c r="T12" s="671"/>
      <c r="U12" s="672"/>
    </row>
    <row r="13" spans="1:27" s="216" customFormat="1" ht="42.75" customHeight="1" thickTop="1" x14ac:dyDescent="0.2">
      <c r="A13" s="66">
        <v>1</v>
      </c>
      <c r="B13" s="1259" t="s">
        <v>262</v>
      </c>
      <c r="C13" s="1261">
        <v>5</v>
      </c>
      <c r="D13" s="1255">
        <v>10945</v>
      </c>
      <c r="E13" s="1263">
        <v>3</v>
      </c>
      <c r="F13" s="1264">
        <v>18015</v>
      </c>
      <c r="G13" s="1339">
        <v>2</v>
      </c>
      <c r="H13" s="224">
        <v>17814</v>
      </c>
      <c r="I13" s="212">
        <v>7</v>
      </c>
      <c r="J13" s="213">
        <v>8740</v>
      </c>
      <c r="K13" s="223">
        <v>2</v>
      </c>
      <c r="L13" s="224">
        <v>5410</v>
      </c>
      <c r="M13" s="212">
        <v>1</v>
      </c>
      <c r="N13" s="213">
        <v>17440</v>
      </c>
      <c r="O13" s="223">
        <v>2</v>
      </c>
      <c r="P13" s="224">
        <v>23347</v>
      </c>
      <c r="Q13" s="212">
        <v>3</v>
      </c>
      <c r="R13" s="213">
        <v>28083</v>
      </c>
      <c r="S13" s="1340">
        <f t="shared" ref="S13:S22" si="0">IF(ISNUMBER(C13)=TRUE(),SUM(C13,E13,G13,I13,K13,M13,O13,Q13),"")</f>
        <v>25</v>
      </c>
      <c r="T13" s="1068">
        <f t="shared" ref="T13:T22" si="1">IF(ISNUMBER(D13)=TRUE(),SUM(D13,F13,H13,J13,L13,N13,P13,R13),"")</f>
        <v>129794</v>
      </c>
      <c r="U13" s="805">
        <v>1</v>
      </c>
      <c r="W13" s="216">
        <f t="shared" ref="W13:W19" si="2">IF(ISNUMBER(S13)=TRUE(),S13,"")</f>
        <v>25</v>
      </c>
      <c r="X13" s="216">
        <f t="shared" ref="X13:X19" si="3">IF(ISNUMBER(T13)=TRUE(),T13,"")</f>
        <v>129794</v>
      </c>
      <c r="Y13" s="217">
        <f t="shared" ref="Y13:Y19" si="4">MAX(D13,F13,H13,J13,L13,N13,P13,R13)</f>
        <v>28083</v>
      </c>
      <c r="Z13" s="216">
        <f t="shared" ref="Z13:Z21" si="5">IF(ISNUMBER(W13)=TRUE(),W13-X13/100000-Y13/1000000000,"")</f>
        <v>23.702031916999999</v>
      </c>
      <c r="AA13" s="216">
        <f t="shared" ref="AA13:AA21" si="6">IF(ISNUMBER(Z13)=TRUE(),RANK(Z13,$Z$13:$Z$21,1),"")</f>
        <v>1</v>
      </c>
    </row>
    <row r="14" spans="1:27" s="216" customFormat="1" ht="42.75" customHeight="1" x14ac:dyDescent="0.2">
      <c r="A14" s="70">
        <v>2</v>
      </c>
      <c r="B14" s="958" t="s">
        <v>259</v>
      </c>
      <c r="C14" s="1043">
        <v>2</v>
      </c>
      <c r="D14" s="1255">
        <v>14280</v>
      </c>
      <c r="E14" s="212">
        <v>4</v>
      </c>
      <c r="F14" s="213">
        <v>17215</v>
      </c>
      <c r="G14" s="223">
        <v>10</v>
      </c>
      <c r="H14" s="224">
        <v>7441</v>
      </c>
      <c r="I14" s="212">
        <v>1</v>
      </c>
      <c r="J14" s="213">
        <v>23625</v>
      </c>
      <c r="K14" s="223">
        <v>4</v>
      </c>
      <c r="L14" s="224">
        <v>5410</v>
      </c>
      <c r="M14" s="212">
        <v>7</v>
      </c>
      <c r="N14" s="213">
        <v>5490</v>
      </c>
      <c r="O14" s="223">
        <v>1</v>
      </c>
      <c r="P14" s="224">
        <v>29968</v>
      </c>
      <c r="Q14" s="212">
        <v>1</v>
      </c>
      <c r="R14" s="213">
        <v>35206</v>
      </c>
      <c r="S14" s="504">
        <f t="shared" si="0"/>
        <v>30</v>
      </c>
      <c r="T14" s="505">
        <f t="shared" si="1"/>
        <v>138635</v>
      </c>
      <c r="U14" s="805">
        <v>2</v>
      </c>
      <c r="W14" s="216">
        <f t="shared" si="2"/>
        <v>30</v>
      </c>
      <c r="X14" s="216">
        <f t="shared" si="3"/>
        <v>138635</v>
      </c>
      <c r="Y14" s="217">
        <f t="shared" si="4"/>
        <v>35206</v>
      </c>
      <c r="Z14" s="216">
        <f t="shared" si="5"/>
        <v>28.613614794</v>
      </c>
      <c r="AA14" s="216">
        <f t="shared" si="6"/>
        <v>2</v>
      </c>
    </row>
    <row r="15" spans="1:27" s="216" customFormat="1" ht="42.75" customHeight="1" x14ac:dyDescent="0.2">
      <c r="A15" s="70">
        <v>3</v>
      </c>
      <c r="B15" s="958" t="s">
        <v>473</v>
      </c>
      <c r="C15" s="1043">
        <v>1</v>
      </c>
      <c r="D15" s="1255">
        <v>12075</v>
      </c>
      <c r="E15" s="1045">
        <v>8</v>
      </c>
      <c r="F15" s="1046">
        <v>9995</v>
      </c>
      <c r="G15" s="1043">
        <v>3</v>
      </c>
      <c r="H15" s="1044">
        <v>16093</v>
      </c>
      <c r="I15" s="1045">
        <v>3</v>
      </c>
      <c r="J15" s="1046">
        <v>11571</v>
      </c>
      <c r="K15" s="1043">
        <v>3</v>
      </c>
      <c r="L15" s="1044">
        <v>4000</v>
      </c>
      <c r="M15" s="1045">
        <v>8</v>
      </c>
      <c r="N15" s="1046">
        <v>4610</v>
      </c>
      <c r="O15" s="1043">
        <v>6</v>
      </c>
      <c r="P15" s="1044">
        <v>19747</v>
      </c>
      <c r="Q15" s="1045">
        <v>2</v>
      </c>
      <c r="R15" s="1046">
        <v>31405</v>
      </c>
      <c r="S15" s="504">
        <f t="shared" si="0"/>
        <v>34</v>
      </c>
      <c r="T15" s="506">
        <f t="shared" si="1"/>
        <v>109496</v>
      </c>
      <c r="U15" s="805">
        <v>3</v>
      </c>
      <c r="W15" s="216">
        <f t="shared" si="2"/>
        <v>34</v>
      </c>
      <c r="X15" s="216">
        <f t="shared" si="3"/>
        <v>109496</v>
      </c>
      <c r="Y15" s="217">
        <f t="shared" si="4"/>
        <v>31405</v>
      </c>
      <c r="Z15" s="216">
        <f t="shared" si="5"/>
        <v>32.905008594999998</v>
      </c>
      <c r="AA15" s="216">
        <f t="shared" si="6"/>
        <v>3</v>
      </c>
    </row>
    <row r="16" spans="1:27" s="216" customFormat="1" ht="42.75" customHeight="1" x14ac:dyDescent="0.2">
      <c r="A16" s="70">
        <v>4</v>
      </c>
      <c r="B16" s="958" t="s">
        <v>260</v>
      </c>
      <c r="C16" s="1043">
        <v>8</v>
      </c>
      <c r="D16" s="1255">
        <v>11725</v>
      </c>
      <c r="E16" s="1045">
        <v>2</v>
      </c>
      <c r="F16" s="1046">
        <v>15050</v>
      </c>
      <c r="G16" s="1043">
        <v>7</v>
      </c>
      <c r="H16" s="1044">
        <v>10535</v>
      </c>
      <c r="I16" s="1045">
        <v>6</v>
      </c>
      <c r="J16" s="1046">
        <v>10113</v>
      </c>
      <c r="K16" s="1043">
        <v>6</v>
      </c>
      <c r="L16" s="1044">
        <v>2955</v>
      </c>
      <c r="M16" s="1045">
        <v>3</v>
      </c>
      <c r="N16" s="1046">
        <v>9755</v>
      </c>
      <c r="O16" s="1043">
        <v>3</v>
      </c>
      <c r="P16" s="1044">
        <v>24710</v>
      </c>
      <c r="Q16" s="1045">
        <v>4</v>
      </c>
      <c r="R16" s="1046">
        <v>27925</v>
      </c>
      <c r="S16" s="502">
        <f t="shared" si="0"/>
        <v>39</v>
      </c>
      <c r="T16" s="506">
        <f t="shared" si="1"/>
        <v>112768</v>
      </c>
      <c r="U16" s="805">
        <v>4</v>
      </c>
      <c r="W16" s="216">
        <f t="shared" si="2"/>
        <v>39</v>
      </c>
      <c r="X16" s="216">
        <f t="shared" si="3"/>
        <v>112768</v>
      </c>
      <c r="Y16" s="217">
        <f t="shared" si="4"/>
        <v>27925</v>
      </c>
      <c r="Z16" s="216">
        <f t="shared" si="5"/>
        <v>37.872292075000004</v>
      </c>
      <c r="AA16" s="216">
        <f t="shared" si="6"/>
        <v>4</v>
      </c>
    </row>
    <row r="17" spans="1:34" s="216" customFormat="1" ht="42.75" customHeight="1" x14ac:dyDescent="0.2">
      <c r="A17" s="70">
        <v>5</v>
      </c>
      <c r="B17" s="959" t="s">
        <v>194</v>
      </c>
      <c r="C17" s="1063">
        <v>9</v>
      </c>
      <c r="D17" s="1256">
        <v>6140</v>
      </c>
      <c r="E17" s="1057">
        <v>5</v>
      </c>
      <c r="F17" s="1062">
        <v>13230</v>
      </c>
      <c r="G17" s="1063">
        <v>1</v>
      </c>
      <c r="H17" s="1056">
        <v>24634</v>
      </c>
      <c r="I17" s="1057">
        <v>2</v>
      </c>
      <c r="J17" s="1062">
        <v>14907</v>
      </c>
      <c r="K17" s="1063">
        <v>9</v>
      </c>
      <c r="L17" s="1056">
        <v>2370</v>
      </c>
      <c r="M17" s="1057">
        <v>10</v>
      </c>
      <c r="N17" s="1062">
        <v>4540</v>
      </c>
      <c r="O17" s="1063">
        <v>5</v>
      </c>
      <c r="P17" s="1056">
        <v>18459</v>
      </c>
      <c r="Q17" s="1057">
        <v>5</v>
      </c>
      <c r="R17" s="1062">
        <v>26768</v>
      </c>
      <c r="S17" s="502">
        <f t="shared" si="0"/>
        <v>46</v>
      </c>
      <c r="T17" s="1068">
        <f t="shared" si="1"/>
        <v>111048</v>
      </c>
      <c r="U17" s="805">
        <v>5</v>
      </c>
      <c r="W17" s="216">
        <f t="shared" si="2"/>
        <v>46</v>
      </c>
      <c r="X17" s="216">
        <f t="shared" si="3"/>
        <v>111048</v>
      </c>
      <c r="Y17" s="217">
        <f t="shared" si="4"/>
        <v>26768</v>
      </c>
      <c r="Z17" s="216">
        <f t="shared" si="5"/>
        <v>44.889493232</v>
      </c>
      <c r="AA17" s="216">
        <f t="shared" si="6"/>
        <v>5</v>
      </c>
    </row>
    <row r="18" spans="1:34" s="216" customFormat="1" ht="42.75" customHeight="1" x14ac:dyDescent="0.2">
      <c r="A18" s="70">
        <v>6</v>
      </c>
      <c r="B18" s="958" t="s">
        <v>193</v>
      </c>
      <c r="C18" s="1043">
        <v>3</v>
      </c>
      <c r="D18" s="1255">
        <v>12740</v>
      </c>
      <c r="E18" s="1045">
        <v>7</v>
      </c>
      <c r="F18" s="1046">
        <v>10645</v>
      </c>
      <c r="G18" s="1043">
        <v>6</v>
      </c>
      <c r="H18" s="1044">
        <v>12781</v>
      </c>
      <c r="I18" s="1045">
        <v>5</v>
      </c>
      <c r="J18" s="1046">
        <v>11948</v>
      </c>
      <c r="K18" s="1043">
        <v>7</v>
      </c>
      <c r="L18" s="1044">
        <v>3220</v>
      </c>
      <c r="M18" s="1045">
        <v>5</v>
      </c>
      <c r="N18" s="1046">
        <v>5935</v>
      </c>
      <c r="O18" s="1043">
        <v>7</v>
      </c>
      <c r="P18" s="1044">
        <v>19134</v>
      </c>
      <c r="Q18" s="1045">
        <v>6</v>
      </c>
      <c r="R18" s="1046">
        <v>26179</v>
      </c>
      <c r="S18" s="504">
        <f t="shared" si="0"/>
        <v>46</v>
      </c>
      <c r="T18" s="506">
        <f t="shared" si="1"/>
        <v>102582</v>
      </c>
      <c r="U18" s="805">
        <v>6</v>
      </c>
      <c r="W18" s="216">
        <f t="shared" si="2"/>
        <v>46</v>
      </c>
      <c r="X18" s="216">
        <f t="shared" si="3"/>
        <v>102582</v>
      </c>
      <c r="Y18" s="217">
        <f t="shared" si="4"/>
        <v>26179</v>
      </c>
      <c r="Z18" s="216">
        <f t="shared" si="5"/>
        <v>44.974153820999994</v>
      </c>
      <c r="AA18" s="216">
        <f t="shared" si="6"/>
        <v>6</v>
      </c>
    </row>
    <row r="19" spans="1:34" s="216" customFormat="1" ht="42.75" customHeight="1" x14ac:dyDescent="0.2">
      <c r="A19" s="70">
        <v>7</v>
      </c>
      <c r="B19" s="958" t="s">
        <v>793</v>
      </c>
      <c r="C19" s="1043">
        <v>4</v>
      </c>
      <c r="D19" s="1255">
        <v>10905</v>
      </c>
      <c r="E19" s="1045">
        <v>6</v>
      </c>
      <c r="F19" s="1046">
        <v>11620</v>
      </c>
      <c r="G19" s="1043">
        <v>4</v>
      </c>
      <c r="H19" s="1044">
        <v>16089</v>
      </c>
      <c r="I19" s="1045">
        <v>10</v>
      </c>
      <c r="J19" s="1046">
        <v>6564</v>
      </c>
      <c r="K19" s="1043">
        <v>5</v>
      </c>
      <c r="L19" s="1044">
        <v>4055</v>
      </c>
      <c r="M19" s="1045">
        <v>6</v>
      </c>
      <c r="N19" s="1046">
        <v>6475</v>
      </c>
      <c r="O19" s="1043">
        <v>4</v>
      </c>
      <c r="P19" s="1044">
        <v>19058</v>
      </c>
      <c r="Q19" s="1045">
        <v>8</v>
      </c>
      <c r="R19" s="1046">
        <v>23818</v>
      </c>
      <c r="S19" s="502">
        <f t="shared" si="0"/>
        <v>47</v>
      </c>
      <c r="T19" s="1068">
        <f t="shared" si="1"/>
        <v>98584</v>
      </c>
      <c r="U19" s="805">
        <v>7</v>
      </c>
      <c r="W19" s="216">
        <f t="shared" si="2"/>
        <v>47</v>
      </c>
      <c r="X19" s="216">
        <f t="shared" si="3"/>
        <v>98584</v>
      </c>
      <c r="Y19" s="217">
        <f t="shared" si="4"/>
        <v>23818</v>
      </c>
      <c r="Z19" s="216">
        <f t="shared" si="5"/>
        <v>46.014136181999994</v>
      </c>
      <c r="AA19" s="216">
        <f t="shared" si="6"/>
        <v>7</v>
      </c>
    </row>
    <row r="20" spans="1:34" s="216" customFormat="1" ht="42.75" customHeight="1" x14ac:dyDescent="0.2">
      <c r="A20" s="70">
        <v>8</v>
      </c>
      <c r="B20" s="958" t="s">
        <v>474</v>
      </c>
      <c r="C20" s="1043">
        <v>7</v>
      </c>
      <c r="D20" s="1255">
        <v>12495</v>
      </c>
      <c r="E20" s="275">
        <v>10</v>
      </c>
      <c r="F20" s="1044">
        <v>6800</v>
      </c>
      <c r="G20" s="274">
        <v>9</v>
      </c>
      <c r="H20" s="262">
        <v>9671</v>
      </c>
      <c r="I20" s="275">
        <v>4</v>
      </c>
      <c r="J20" s="263">
        <v>10632</v>
      </c>
      <c r="K20" s="274">
        <v>1</v>
      </c>
      <c r="L20" s="262">
        <v>7610</v>
      </c>
      <c r="M20" s="1043">
        <v>2</v>
      </c>
      <c r="N20" s="263">
        <v>10550</v>
      </c>
      <c r="O20" s="274">
        <v>8</v>
      </c>
      <c r="P20" s="262">
        <v>17087</v>
      </c>
      <c r="Q20" s="275">
        <v>9</v>
      </c>
      <c r="R20" s="263">
        <v>20837</v>
      </c>
      <c r="S20" s="504">
        <f t="shared" si="0"/>
        <v>50</v>
      </c>
      <c r="T20" s="506">
        <f t="shared" si="1"/>
        <v>95682</v>
      </c>
      <c r="U20" s="880">
        <v>8</v>
      </c>
      <c r="W20" s="216">
        <f>IF(ISNUMBER(S20)=TRUE(),S20,"")</f>
        <v>50</v>
      </c>
      <c r="X20" s="216">
        <f>IF(ISNUMBER(T20)=TRUE(),T20,"")</f>
        <v>95682</v>
      </c>
      <c r="Y20" s="217">
        <f>MAX(D20,F20,H20,J20,L20,N20,P20,R20)</f>
        <v>20837</v>
      </c>
      <c r="Z20" s="216">
        <f t="shared" si="5"/>
        <v>49.043159162999999</v>
      </c>
      <c r="AA20" s="216">
        <f t="shared" si="6"/>
        <v>8</v>
      </c>
      <c r="AH20" s="881"/>
    </row>
    <row r="21" spans="1:34" s="216" customFormat="1" ht="42.75" customHeight="1" x14ac:dyDescent="0.2">
      <c r="A21" s="961">
        <v>9</v>
      </c>
      <c r="B21" s="960" t="s">
        <v>195</v>
      </c>
      <c r="C21" s="1057">
        <v>6</v>
      </c>
      <c r="D21" s="1256">
        <v>10345</v>
      </c>
      <c r="E21" s="1057">
        <v>1</v>
      </c>
      <c r="F21" s="1056">
        <v>16770</v>
      </c>
      <c r="G21" s="1057">
        <v>5</v>
      </c>
      <c r="H21" s="1056">
        <v>12557</v>
      </c>
      <c r="I21" s="1057">
        <v>9</v>
      </c>
      <c r="J21" s="1056">
        <v>7448</v>
      </c>
      <c r="K21" s="1057">
        <v>8</v>
      </c>
      <c r="L21" s="1056">
        <v>2565</v>
      </c>
      <c r="M21" s="1057">
        <v>4</v>
      </c>
      <c r="N21" s="1056">
        <v>9695</v>
      </c>
      <c r="O21" s="1057">
        <v>10</v>
      </c>
      <c r="P21" s="1056">
        <v>10086</v>
      </c>
      <c r="Q21" s="1057">
        <v>10</v>
      </c>
      <c r="R21" s="1056">
        <v>14414</v>
      </c>
      <c r="S21" s="1067">
        <f t="shared" si="0"/>
        <v>53</v>
      </c>
      <c r="T21" s="1068">
        <f t="shared" si="1"/>
        <v>83880</v>
      </c>
      <c r="U21" s="805">
        <v>9</v>
      </c>
      <c r="V21" s="249"/>
      <c r="W21" s="216">
        <f>IF(ISNUMBER(S21)=TRUE(),S21,"")</f>
        <v>53</v>
      </c>
      <c r="X21" s="216">
        <f>IF(ISNUMBER(T21)=TRUE(),T21,"")</f>
        <v>83880</v>
      </c>
      <c r="Y21" s="217">
        <f>MAX(D21,F21,H21,J21,L21,N21,P21,R21)</f>
        <v>16770</v>
      </c>
      <c r="Z21" s="216">
        <f t="shared" si="5"/>
        <v>52.161183229999999</v>
      </c>
      <c r="AA21" s="216">
        <f t="shared" si="6"/>
        <v>9</v>
      </c>
    </row>
    <row r="22" spans="1:34" ht="33" customHeight="1" thickBot="1" x14ac:dyDescent="0.25">
      <c r="A22" s="1257">
        <v>10</v>
      </c>
      <c r="B22" s="1260" t="s">
        <v>196</v>
      </c>
      <c r="C22" s="1262">
        <v>10</v>
      </c>
      <c r="D22" s="1258">
        <v>3910</v>
      </c>
      <c r="E22" s="1262">
        <v>9</v>
      </c>
      <c r="F22" s="1265">
        <v>7905</v>
      </c>
      <c r="G22" s="1262">
        <v>8</v>
      </c>
      <c r="H22" s="1265">
        <v>9795</v>
      </c>
      <c r="I22" s="1262">
        <v>8</v>
      </c>
      <c r="J22" s="1265">
        <v>9041</v>
      </c>
      <c r="K22" s="1262">
        <v>10</v>
      </c>
      <c r="L22" s="1265">
        <v>910</v>
      </c>
      <c r="M22" s="1262">
        <v>9</v>
      </c>
      <c r="N22" s="1265">
        <v>4735</v>
      </c>
      <c r="O22" s="1262">
        <v>9</v>
      </c>
      <c r="P22" s="1265">
        <v>14478</v>
      </c>
      <c r="Q22" s="1262">
        <v>7</v>
      </c>
      <c r="R22" s="1265">
        <v>24727</v>
      </c>
      <c r="S22" s="1266">
        <f t="shared" si="0"/>
        <v>70</v>
      </c>
      <c r="T22" s="1267">
        <f t="shared" si="1"/>
        <v>75501</v>
      </c>
      <c r="U22" s="805">
        <v>10</v>
      </c>
      <c r="Y22" s="203">
        <f>MAX(D22,F22,H22,J22,L22,N22,P22,R22)</f>
        <v>24727</v>
      </c>
    </row>
    <row r="23" spans="1:34" ht="22.5" customHeight="1" thickTop="1" x14ac:dyDescent="0.2">
      <c r="U23" s="962"/>
    </row>
    <row r="24" spans="1:34" ht="22.5" customHeight="1" x14ac:dyDescent="0.25">
      <c r="B24" s="1420" t="s">
        <v>914</v>
      </c>
    </row>
    <row r="25" spans="1:34" ht="21.75" customHeight="1" x14ac:dyDescent="0.2"/>
    <row r="26" spans="1:34" x14ac:dyDescent="0.2">
      <c r="I26" s="252"/>
    </row>
    <row r="27" spans="1:34" x14ac:dyDescent="0.2">
      <c r="I27" s="252"/>
    </row>
    <row r="28" spans="1:34" x14ac:dyDescent="0.2">
      <c r="I28" s="252"/>
    </row>
  </sheetData>
  <sortState ref="B13:T22">
    <sortCondition ref="S13:S22"/>
    <sortCondition descending="1" ref="T13:T22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66CC"/>
  </sheetPr>
  <dimension ref="A1:IW83"/>
  <sheetViews>
    <sheetView zoomScale="82" zoomScaleNormal="82" workbookViewId="0">
      <selection activeCell="B12" sqref="B12"/>
    </sheetView>
  </sheetViews>
  <sheetFormatPr defaultRowHeight="15" x14ac:dyDescent="0.2"/>
  <cols>
    <col min="1" max="1" width="5.140625" style="226"/>
    <col min="2" max="2" width="21.85546875" style="227"/>
    <col min="3" max="3" width="19.85546875" style="228"/>
    <col min="4" max="4" width="5.7109375" style="228"/>
    <col min="5" max="5" width="9.28515625" style="229"/>
    <col min="6" max="6" width="5.7109375" style="228"/>
    <col min="7" max="7" width="9.28515625" style="229"/>
    <col min="8" max="8" width="5.7109375" style="228"/>
    <col min="9" max="9" width="9.28515625" style="229"/>
    <col min="10" max="10" width="5.7109375" style="228"/>
    <col min="11" max="11" width="9.28515625" style="229"/>
    <col min="12" max="12" width="5.7109375" style="228"/>
    <col min="13" max="13" width="9.28515625" style="229"/>
    <col min="14" max="14" width="5.7109375" style="228"/>
    <col min="15" max="15" width="9.28515625" style="229"/>
    <col min="16" max="16" width="5.7109375" style="228"/>
    <col min="17" max="17" width="9.28515625" style="229"/>
    <col min="18" max="18" width="5.7109375" style="228"/>
    <col min="19" max="19" width="9.28515625" style="229"/>
    <col min="20" max="20" width="6.7109375" style="228"/>
    <col min="21" max="21" width="10" style="229"/>
    <col min="22" max="22" width="10.5703125" style="228"/>
    <col min="23" max="28" width="0" style="228" hidden="1"/>
    <col min="29" max="257" width="9.140625" style="228"/>
  </cols>
  <sheetData>
    <row r="1" spans="1:34" ht="23.25" x14ac:dyDescent="0.35">
      <c r="B1" s="1827" t="s">
        <v>0</v>
      </c>
      <c r="C1" s="1827"/>
      <c r="K1" s="230" t="s">
        <v>1</v>
      </c>
      <c r="Q1" s="228"/>
    </row>
    <row r="2" spans="1:34" ht="25.5" x14ac:dyDescent="0.35">
      <c r="B2" s="1828" t="s">
        <v>2</v>
      </c>
      <c r="C2" s="1828"/>
      <c r="K2" s="230" t="s">
        <v>197</v>
      </c>
      <c r="M2" s="250" t="s">
        <v>312</v>
      </c>
      <c r="Y2" s="231"/>
    </row>
    <row r="3" spans="1:34" ht="23.25" x14ac:dyDescent="0.35">
      <c r="K3" s="230" t="s">
        <v>29</v>
      </c>
    </row>
    <row r="4" spans="1:34" x14ac:dyDescent="0.2">
      <c r="B4" s="232"/>
      <c r="D4" s="233"/>
      <c r="E4" s="234"/>
      <c r="H4" s="233"/>
      <c r="I4" s="234"/>
      <c r="L4" s="233"/>
      <c r="M4" s="234"/>
      <c r="P4" s="233"/>
      <c r="Q4" s="234"/>
    </row>
    <row r="5" spans="1:34" s="235" customFormat="1" ht="20.25" customHeight="1" x14ac:dyDescent="0.2">
      <c r="A5" s="1835" t="s">
        <v>4</v>
      </c>
      <c r="B5" s="1874" t="s">
        <v>30</v>
      </c>
      <c r="C5" s="1875" t="s">
        <v>5</v>
      </c>
      <c r="D5" s="1832" t="s">
        <v>6</v>
      </c>
      <c r="E5" s="1832"/>
      <c r="F5" s="1833" t="s">
        <v>7</v>
      </c>
      <c r="G5" s="1833"/>
      <c r="H5" s="1832" t="s">
        <v>8</v>
      </c>
      <c r="I5" s="1832"/>
      <c r="J5" s="1833" t="s">
        <v>9</v>
      </c>
      <c r="K5" s="1833"/>
      <c r="L5" s="1832" t="s">
        <v>10</v>
      </c>
      <c r="M5" s="1832"/>
      <c r="N5" s="1833" t="s">
        <v>11</v>
      </c>
      <c r="O5" s="1833"/>
      <c r="P5" s="1832" t="s">
        <v>12</v>
      </c>
      <c r="Q5" s="1832"/>
      <c r="R5" s="1888" t="s">
        <v>13</v>
      </c>
      <c r="S5" s="1888"/>
      <c r="T5" s="1886" t="s">
        <v>18</v>
      </c>
      <c r="U5" s="1886"/>
      <c r="V5" s="1886"/>
    </row>
    <row r="6" spans="1:34" s="235" customFormat="1" ht="27.75" customHeight="1" x14ac:dyDescent="0.2">
      <c r="A6" s="1835"/>
      <c r="B6" s="1874"/>
      <c r="C6" s="1875"/>
      <c r="D6" s="1830" t="s">
        <v>431</v>
      </c>
      <c r="E6" s="1830"/>
      <c r="F6" s="1830" t="s">
        <v>432</v>
      </c>
      <c r="G6" s="1830"/>
      <c r="H6" s="1873" t="s">
        <v>433</v>
      </c>
      <c r="I6" s="1873"/>
      <c r="J6" s="1873" t="s">
        <v>434</v>
      </c>
      <c r="K6" s="1873"/>
      <c r="L6" s="1873" t="s">
        <v>435</v>
      </c>
      <c r="M6" s="1873"/>
      <c r="N6" s="1873" t="s">
        <v>436</v>
      </c>
      <c r="O6" s="1873"/>
      <c r="P6" s="1872" t="s">
        <v>437</v>
      </c>
      <c r="Q6" s="1872"/>
      <c r="R6" s="1887" t="s">
        <v>438</v>
      </c>
      <c r="S6" s="1887"/>
      <c r="T6" s="1886"/>
      <c r="U6" s="1886"/>
      <c r="V6" s="1886"/>
    </row>
    <row r="7" spans="1:34" s="235" customFormat="1" ht="12.75" customHeight="1" x14ac:dyDescent="0.2">
      <c r="A7" s="1835"/>
      <c r="B7" s="1874"/>
      <c r="C7" s="1875"/>
      <c r="D7" s="673"/>
      <c r="E7" s="674"/>
      <c r="F7" s="673"/>
      <c r="G7" s="675"/>
      <c r="H7" s="676"/>
      <c r="I7" s="674"/>
      <c r="J7" s="673"/>
      <c r="K7" s="675"/>
      <c r="L7" s="676"/>
      <c r="M7" s="674"/>
      <c r="N7" s="673"/>
      <c r="O7" s="677"/>
      <c r="P7" s="676"/>
      <c r="Q7" s="674"/>
      <c r="R7" s="673"/>
      <c r="S7" s="675"/>
      <c r="T7" s="676"/>
      <c r="U7" s="678"/>
      <c r="V7" s="679"/>
      <c r="W7" s="236"/>
      <c r="X7" s="237"/>
      <c r="Y7" s="237"/>
      <c r="Z7" s="237"/>
      <c r="AA7" s="237"/>
    </row>
    <row r="8" spans="1:34" s="235" customFormat="1" ht="12.75" customHeight="1" x14ac:dyDescent="0.2">
      <c r="A8" s="636"/>
      <c r="B8" s="680"/>
      <c r="C8" s="681"/>
      <c r="D8" s="682" t="s">
        <v>19</v>
      </c>
      <c r="E8" s="683" t="s">
        <v>20</v>
      </c>
      <c r="F8" s="682" t="s">
        <v>19</v>
      </c>
      <c r="G8" s="684" t="s">
        <v>20</v>
      </c>
      <c r="H8" s="685" t="s">
        <v>19</v>
      </c>
      <c r="I8" s="683" t="s">
        <v>20</v>
      </c>
      <c r="J8" s="682" t="s">
        <v>19</v>
      </c>
      <c r="K8" s="684" t="s">
        <v>20</v>
      </c>
      <c r="L8" s="685" t="s">
        <v>19</v>
      </c>
      <c r="M8" s="683" t="s">
        <v>20</v>
      </c>
      <c r="N8" s="682" t="s">
        <v>19</v>
      </c>
      <c r="O8" s="686" t="s">
        <v>20</v>
      </c>
      <c r="P8" s="685" t="s">
        <v>19</v>
      </c>
      <c r="Q8" s="683" t="s">
        <v>20</v>
      </c>
      <c r="R8" s="682" t="s">
        <v>19</v>
      </c>
      <c r="S8" s="684" t="s">
        <v>20</v>
      </c>
      <c r="T8" s="685" t="s">
        <v>19</v>
      </c>
      <c r="U8" s="687" t="s">
        <v>21</v>
      </c>
      <c r="V8" s="688" t="s">
        <v>22</v>
      </c>
      <c r="W8" s="238"/>
      <c r="X8" s="237"/>
      <c r="Y8" s="237"/>
      <c r="Z8" s="237"/>
      <c r="AA8" s="237"/>
    </row>
    <row r="9" spans="1:34" s="235" customFormat="1" ht="12.75" customHeight="1" x14ac:dyDescent="0.2">
      <c r="A9" s="666"/>
      <c r="B9" s="689"/>
      <c r="C9" s="690"/>
      <c r="D9" s="512"/>
      <c r="E9" s="691"/>
      <c r="F9" s="512"/>
      <c r="G9" s="692"/>
      <c r="H9" s="512"/>
      <c r="I9" s="691"/>
      <c r="J9" s="512"/>
      <c r="K9" s="692"/>
      <c r="L9" s="512"/>
      <c r="M9" s="691"/>
      <c r="N9" s="512"/>
      <c r="O9" s="692"/>
      <c r="P9" s="512"/>
      <c r="Q9" s="691"/>
      <c r="R9" s="512"/>
      <c r="S9" s="692"/>
      <c r="T9" s="512"/>
      <c r="U9" s="693"/>
      <c r="V9" s="672"/>
      <c r="W9" s="238"/>
      <c r="X9" s="237"/>
      <c r="Y9" s="237"/>
      <c r="Z9" s="237"/>
      <c r="AA9" s="237"/>
    </row>
    <row r="10" spans="1:34" s="241" customFormat="1" ht="15" customHeight="1" x14ac:dyDescent="0.2">
      <c r="A10" s="211">
        <v>1</v>
      </c>
      <c r="B10" s="75" t="s">
        <v>796</v>
      </c>
      <c r="C10" s="76" t="s">
        <v>262</v>
      </c>
      <c r="D10" s="244">
        <v>3</v>
      </c>
      <c r="E10" s="213">
        <v>5085</v>
      </c>
      <c r="F10" s="245">
        <v>1</v>
      </c>
      <c r="G10" s="224">
        <v>7680</v>
      </c>
      <c r="H10" s="244">
        <v>1</v>
      </c>
      <c r="I10" s="213">
        <v>7170</v>
      </c>
      <c r="J10" s="245">
        <v>2</v>
      </c>
      <c r="K10" s="224">
        <v>6320</v>
      </c>
      <c r="L10" s="244">
        <v>2</v>
      </c>
      <c r="M10" s="213">
        <v>2640</v>
      </c>
      <c r="N10" s="245">
        <v>1</v>
      </c>
      <c r="O10" s="224">
        <v>6970</v>
      </c>
      <c r="P10" s="244">
        <v>1</v>
      </c>
      <c r="Q10" s="213">
        <v>7961</v>
      </c>
      <c r="R10" s="245">
        <v>7</v>
      </c>
      <c r="S10" s="224">
        <v>7095</v>
      </c>
      <c r="T10" s="501">
        <f t="shared" ref="T10:T34" si="0">IF(ISNUMBER(D10)=TRUE(),SUM(D10,F10,H10,J10,L10,N10,P10,R10),"")</f>
        <v>18</v>
      </c>
      <c r="U10" s="503">
        <f t="shared" ref="U10:U34" si="1">IF(ISNUMBER(E10)=TRUE(),SUM(E10,G10,I10,K10,M10,O10,Q10,S10),"")</f>
        <v>50921</v>
      </c>
      <c r="V10" s="509">
        <v>1</v>
      </c>
      <c r="W10" s="241">
        <f t="shared" ref="W10:W38" si="2">IF(ISNUMBER(V10)=TRUE(),1,"")</f>
        <v>1</v>
      </c>
      <c r="X10" s="241">
        <f t="shared" ref="X10:X38" si="3">IF(ISNUMBER(T10)=TRUE(),T10,"")</f>
        <v>18</v>
      </c>
      <c r="Y10" s="241">
        <f t="shared" ref="Y10:Y38" si="4">IF(ISNUMBER(U10)=TRUE(),U10,"")</f>
        <v>50921</v>
      </c>
      <c r="Z10" s="242">
        <f t="shared" ref="Z10:Z38" si="5">MAX(E10,G10,I10,K10,M10,O10,Q10,S10)</f>
        <v>7961</v>
      </c>
      <c r="AA10" s="241">
        <f t="shared" ref="AA10:AA38" si="6">IF(ISNUMBER(X10)=TRUE(),X10-Y10/100000-Z10/1000000000,"")</f>
        <v>17.490782038999999</v>
      </c>
      <c r="AB10" s="241">
        <f t="shared" ref="AB10:AB41" si="7">IF(ISNUMBER(AA10)=TRUE(),RANK(AA10,$AA$10:$AA$83,1),"")</f>
        <v>1</v>
      </c>
    </row>
    <row r="11" spans="1:34" s="241" customFormat="1" ht="15" customHeight="1" x14ac:dyDescent="0.2">
      <c r="A11" s="218">
        <v>2</v>
      </c>
      <c r="B11" s="257" t="s">
        <v>818</v>
      </c>
      <c r="C11" s="1054" t="s">
        <v>793</v>
      </c>
      <c r="D11" s="244">
        <v>2</v>
      </c>
      <c r="E11" s="213">
        <v>5190</v>
      </c>
      <c r="F11" s="245">
        <v>5</v>
      </c>
      <c r="G11" s="224">
        <v>5550</v>
      </c>
      <c r="H11" s="244">
        <v>2</v>
      </c>
      <c r="I11" s="213">
        <v>9023</v>
      </c>
      <c r="J11" s="245">
        <v>8</v>
      </c>
      <c r="K11" s="224">
        <v>1864</v>
      </c>
      <c r="L11" s="244">
        <v>3</v>
      </c>
      <c r="M11" s="213">
        <v>2560</v>
      </c>
      <c r="N11" s="245">
        <v>2</v>
      </c>
      <c r="O11" s="224">
        <v>4145</v>
      </c>
      <c r="P11" s="244">
        <v>4</v>
      </c>
      <c r="Q11" s="213">
        <v>6091</v>
      </c>
      <c r="R11" s="245">
        <v>3</v>
      </c>
      <c r="S11" s="224">
        <v>8942</v>
      </c>
      <c r="T11" s="501">
        <f t="shared" si="0"/>
        <v>29</v>
      </c>
      <c r="U11" s="1068">
        <f t="shared" si="1"/>
        <v>43365</v>
      </c>
      <c r="V11" s="510">
        <v>2</v>
      </c>
      <c r="W11" s="241">
        <f t="shared" si="2"/>
        <v>1</v>
      </c>
      <c r="X11" s="241">
        <f t="shared" si="3"/>
        <v>29</v>
      </c>
      <c r="Y11" s="241">
        <f t="shared" si="4"/>
        <v>43365</v>
      </c>
      <c r="Z11" s="242">
        <f t="shared" si="5"/>
        <v>9023</v>
      </c>
      <c r="AA11" s="241">
        <f t="shared" si="6"/>
        <v>28.566340976999999</v>
      </c>
      <c r="AB11" s="241">
        <f t="shared" si="7"/>
        <v>2</v>
      </c>
      <c r="AH11" s="251"/>
    </row>
    <row r="12" spans="1:34" s="241" customFormat="1" ht="15" customHeight="1" x14ac:dyDescent="0.2">
      <c r="A12" s="218">
        <v>3</v>
      </c>
      <c r="B12" s="257" t="s">
        <v>815</v>
      </c>
      <c r="C12" s="1054" t="s">
        <v>812</v>
      </c>
      <c r="D12" s="244">
        <v>6</v>
      </c>
      <c r="E12" s="213">
        <v>4360</v>
      </c>
      <c r="F12" s="245">
        <v>6</v>
      </c>
      <c r="G12" s="224">
        <v>5375</v>
      </c>
      <c r="H12" s="244">
        <v>6</v>
      </c>
      <c r="I12" s="213">
        <v>3696</v>
      </c>
      <c r="J12" s="245">
        <v>1</v>
      </c>
      <c r="K12" s="224">
        <v>7455</v>
      </c>
      <c r="L12" s="244">
        <v>4</v>
      </c>
      <c r="M12" s="213">
        <v>2020</v>
      </c>
      <c r="N12" s="245">
        <v>5</v>
      </c>
      <c r="O12" s="224">
        <v>1905</v>
      </c>
      <c r="P12" s="244">
        <v>2</v>
      </c>
      <c r="Q12" s="213">
        <v>13745</v>
      </c>
      <c r="R12" s="245">
        <v>1</v>
      </c>
      <c r="S12" s="224">
        <v>10498</v>
      </c>
      <c r="T12" s="501">
        <f t="shared" si="0"/>
        <v>31</v>
      </c>
      <c r="U12" s="1068">
        <f t="shared" si="1"/>
        <v>49054</v>
      </c>
      <c r="V12" s="510">
        <v>3</v>
      </c>
      <c r="W12" s="241">
        <f t="shared" si="2"/>
        <v>1</v>
      </c>
      <c r="X12" s="241">
        <f t="shared" si="3"/>
        <v>31</v>
      </c>
      <c r="Y12" s="241">
        <f t="shared" si="4"/>
        <v>49054</v>
      </c>
      <c r="Z12" s="242">
        <f t="shared" si="5"/>
        <v>13745</v>
      </c>
      <c r="AA12" s="241">
        <f t="shared" si="6"/>
        <v>30.509446255</v>
      </c>
      <c r="AB12" s="241">
        <f t="shared" si="7"/>
        <v>3</v>
      </c>
      <c r="AH12" s="251"/>
    </row>
    <row r="13" spans="1:34" s="241" customFormat="1" ht="15" customHeight="1" x14ac:dyDescent="0.2">
      <c r="A13" s="218">
        <v>4</v>
      </c>
      <c r="B13" s="257" t="s">
        <v>795</v>
      </c>
      <c r="C13" s="258" t="s">
        <v>262</v>
      </c>
      <c r="D13" s="244">
        <v>5</v>
      </c>
      <c r="E13" s="213">
        <v>2575</v>
      </c>
      <c r="F13" s="245">
        <v>1</v>
      </c>
      <c r="G13" s="224">
        <v>9265</v>
      </c>
      <c r="H13" s="244">
        <v>5</v>
      </c>
      <c r="I13" s="213">
        <v>3845</v>
      </c>
      <c r="J13" s="245">
        <v>7</v>
      </c>
      <c r="K13" s="224">
        <v>2050</v>
      </c>
      <c r="L13" s="244">
        <v>3</v>
      </c>
      <c r="M13" s="213">
        <v>1535</v>
      </c>
      <c r="N13" s="245">
        <v>4</v>
      </c>
      <c r="O13" s="224">
        <v>3290</v>
      </c>
      <c r="P13" s="244">
        <v>2</v>
      </c>
      <c r="Q13" s="213">
        <v>8825</v>
      </c>
      <c r="R13" s="245">
        <v>4</v>
      </c>
      <c r="S13" s="224">
        <v>9789</v>
      </c>
      <c r="T13" s="501">
        <f t="shared" si="0"/>
        <v>31</v>
      </c>
      <c r="U13" s="1068">
        <f t="shared" si="1"/>
        <v>41174</v>
      </c>
      <c r="V13" s="510">
        <v>4</v>
      </c>
      <c r="W13" s="241">
        <f t="shared" si="2"/>
        <v>1</v>
      </c>
      <c r="X13" s="241">
        <f t="shared" si="3"/>
        <v>31</v>
      </c>
      <c r="Y13" s="241">
        <f t="shared" si="4"/>
        <v>41174</v>
      </c>
      <c r="Z13" s="242">
        <f t="shared" si="5"/>
        <v>9789</v>
      </c>
      <c r="AA13" s="241">
        <f t="shared" si="6"/>
        <v>30.588250210999998</v>
      </c>
      <c r="AB13" s="241">
        <f t="shared" si="7"/>
        <v>4</v>
      </c>
    </row>
    <row r="14" spans="1:34" s="241" customFormat="1" ht="15" customHeight="1" x14ac:dyDescent="0.2">
      <c r="A14" s="218">
        <v>5</v>
      </c>
      <c r="B14" s="257" t="s">
        <v>814</v>
      </c>
      <c r="C14" s="1054" t="s">
        <v>812</v>
      </c>
      <c r="D14" s="244">
        <v>1</v>
      </c>
      <c r="E14" s="213">
        <v>6020</v>
      </c>
      <c r="F14" s="245">
        <v>2</v>
      </c>
      <c r="G14" s="224">
        <v>8040</v>
      </c>
      <c r="H14" s="244">
        <v>9</v>
      </c>
      <c r="I14" s="213">
        <v>3089</v>
      </c>
      <c r="J14" s="245">
        <v>4</v>
      </c>
      <c r="K14" s="224">
        <v>5420</v>
      </c>
      <c r="L14" s="244">
        <v>2</v>
      </c>
      <c r="M14" s="213">
        <v>2820</v>
      </c>
      <c r="N14" s="245">
        <v>10</v>
      </c>
      <c r="O14" s="224">
        <v>775</v>
      </c>
      <c r="P14" s="244">
        <v>2</v>
      </c>
      <c r="Q14" s="213">
        <v>6210</v>
      </c>
      <c r="R14" s="245">
        <v>2</v>
      </c>
      <c r="S14" s="224">
        <v>12225</v>
      </c>
      <c r="T14" s="501">
        <f t="shared" si="0"/>
        <v>32</v>
      </c>
      <c r="U14" s="1068">
        <f t="shared" si="1"/>
        <v>44599</v>
      </c>
      <c r="V14" s="510">
        <v>5</v>
      </c>
      <c r="W14" s="241">
        <f t="shared" si="2"/>
        <v>1</v>
      </c>
      <c r="X14" s="241">
        <f t="shared" si="3"/>
        <v>32</v>
      </c>
      <c r="Y14" s="241">
        <f t="shared" si="4"/>
        <v>44599</v>
      </c>
      <c r="Z14" s="242">
        <f t="shared" si="5"/>
        <v>12225</v>
      </c>
      <c r="AA14" s="241">
        <f t="shared" si="6"/>
        <v>31.553997775000003</v>
      </c>
      <c r="AB14" s="241">
        <f t="shared" si="7"/>
        <v>5</v>
      </c>
    </row>
    <row r="15" spans="1:34" s="241" customFormat="1" ht="15" customHeight="1" x14ac:dyDescent="0.2">
      <c r="A15" s="211">
        <v>6</v>
      </c>
      <c r="B15" s="257" t="s">
        <v>813</v>
      </c>
      <c r="C15" s="1054" t="s">
        <v>812</v>
      </c>
      <c r="D15" s="244">
        <v>6</v>
      </c>
      <c r="E15" s="213">
        <v>3900</v>
      </c>
      <c r="F15" s="245">
        <v>4</v>
      </c>
      <c r="G15" s="224">
        <v>3800</v>
      </c>
      <c r="H15" s="244">
        <v>8</v>
      </c>
      <c r="I15" s="213">
        <v>656</v>
      </c>
      <c r="J15" s="245">
        <v>1</v>
      </c>
      <c r="K15" s="224">
        <v>10750</v>
      </c>
      <c r="L15" s="244">
        <v>8</v>
      </c>
      <c r="M15" s="213">
        <v>570</v>
      </c>
      <c r="N15" s="245">
        <v>5</v>
      </c>
      <c r="O15" s="224">
        <v>2710</v>
      </c>
      <c r="P15" s="244">
        <v>1</v>
      </c>
      <c r="Q15" s="213">
        <v>10013</v>
      </c>
      <c r="R15" s="245">
        <v>1</v>
      </c>
      <c r="S15" s="224">
        <v>12483</v>
      </c>
      <c r="T15" s="501">
        <f t="shared" si="0"/>
        <v>34</v>
      </c>
      <c r="U15" s="1068">
        <f t="shared" si="1"/>
        <v>44882</v>
      </c>
      <c r="V15" s="509">
        <v>6</v>
      </c>
      <c r="W15" s="241">
        <f t="shared" si="2"/>
        <v>1</v>
      </c>
      <c r="X15" s="241">
        <f t="shared" si="3"/>
        <v>34</v>
      </c>
      <c r="Y15" s="241">
        <f t="shared" si="4"/>
        <v>44882</v>
      </c>
      <c r="Z15" s="242">
        <f t="shared" si="5"/>
        <v>12483</v>
      </c>
      <c r="AA15" s="241">
        <f t="shared" si="6"/>
        <v>33.551167517000003</v>
      </c>
      <c r="AB15" s="241">
        <f t="shared" si="7"/>
        <v>6</v>
      </c>
      <c r="AC15" s="228"/>
    </row>
    <row r="16" spans="1:34" s="241" customFormat="1" ht="15" customHeight="1" x14ac:dyDescent="0.2">
      <c r="A16" s="218">
        <v>7</v>
      </c>
      <c r="B16" s="257" t="s">
        <v>822</v>
      </c>
      <c r="C16" s="258" t="s">
        <v>473</v>
      </c>
      <c r="D16" s="244">
        <v>11</v>
      </c>
      <c r="E16" s="213">
        <v>0</v>
      </c>
      <c r="F16" s="245">
        <v>7</v>
      </c>
      <c r="G16" s="224">
        <v>1910</v>
      </c>
      <c r="H16" s="244">
        <v>2</v>
      </c>
      <c r="I16" s="213">
        <v>6449</v>
      </c>
      <c r="J16" s="245">
        <v>3</v>
      </c>
      <c r="K16" s="224">
        <v>5520</v>
      </c>
      <c r="L16" s="244">
        <v>3</v>
      </c>
      <c r="M16" s="213">
        <v>1680</v>
      </c>
      <c r="N16" s="245">
        <v>3</v>
      </c>
      <c r="O16" s="224">
        <v>2845</v>
      </c>
      <c r="P16" s="244">
        <v>5</v>
      </c>
      <c r="Q16" s="213">
        <v>5635</v>
      </c>
      <c r="R16" s="245">
        <v>1</v>
      </c>
      <c r="S16" s="224">
        <v>13082</v>
      </c>
      <c r="T16" s="501">
        <f t="shared" si="0"/>
        <v>35</v>
      </c>
      <c r="U16" s="1068">
        <f t="shared" si="1"/>
        <v>37121</v>
      </c>
      <c r="V16" s="510">
        <v>7</v>
      </c>
      <c r="W16" s="241">
        <f t="shared" si="2"/>
        <v>1</v>
      </c>
      <c r="X16" s="241">
        <f t="shared" si="3"/>
        <v>35</v>
      </c>
      <c r="Y16" s="241">
        <f t="shared" si="4"/>
        <v>37121</v>
      </c>
      <c r="Z16" s="242">
        <f t="shared" si="5"/>
        <v>13082</v>
      </c>
      <c r="AA16" s="241">
        <f t="shared" si="6"/>
        <v>34.628776918</v>
      </c>
      <c r="AB16" s="241">
        <f t="shared" si="7"/>
        <v>7</v>
      </c>
    </row>
    <row r="17" spans="1:32" s="241" customFormat="1" ht="15" customHeight="1" x14ac:dyDescent="0.2">
      <c r="A17" s="218">
        <v>9</v>
      </c>
      <c r="B17" s="257" t="s">
        <v>811</v>
      </c>
      <c r="C17" s="1054" t="s">
        <v>525</v>
      </c>
      <c r="D17" s="244">
        <v>2</v>
      </c>
      <c r="E17" s="213">
        <v>7780</v>
      </c>
      <c r="F17" s="245">
        <v>6</v>
      </c>
      <c r="G17" s="224">
        <v>3305</v>
      </c>
      <c r="H17" s="244">
        <v>3</v>
      </c>
      <c r="I17" s="213">
        <v>5269</v>
      </c>
      <c r="J17" s="245">
        <v>1</v>
      </c>
      <c r="K17" s="224">
        <v>8230</v>
      </c>
      <c r="L17" s="244">
        <v>4</v>
      </c>
      <c r="M17" s="213">
        <v>1475</v>
      </c>
      <c r="N17" s="245">
        <v>4</v>
      </c>
      <c r="O17" s="224">
        <v>2985</v>
      </c>
      <c r="P17" s="244">
        <v>11</v>
      </c>
      <c r="Q17" s="213"/>
      <c r="R17" s="245">
        <v>5.5</v>
      </c>
      <c r="S17" s="224">
        <v>10582</v>
      </c>
      <c r="T17" s="501">
        <f t="shared" si="0"/>
        <v>36.5</v>
      </c>
      <c r="U17" s="1068">
        <f t="shared" si="1"/>
        <v>39626</v>
      </c>
      <c r="V17" s="510">
        <v>9</v>
      </c>
      <c r="W17" s="241">
        <f t="shared" si="2"/>
        <v>1</v>
      </c>
      <c r="X17" s="241">
        <f t="shared" si="3"/>
        <v>36.5</v>
      </c>
      <c r="Y17" s="241">
        <f t="shared" si="4"/>
        <v>39626</v>
      </c>
      <c r="Z17" s="242">
        <f t="shared" si="5"/>
        <v>10582</v>
      </c>
      <c r="AA17" s="241">
        <f t="shared" si="6"/>
        <v>36.103729418</v>
      </c>
      <c r="AB17" s="241">
        <f t="shared" si="7"/>
        <v>8</v>
      </c>
      <c r="AE17" s="241" t="s">
        <v>32</v>
      </c>
    </row>
    <row r="18" spans="1:32" s="241" customFormat="1" ht="15" customHeight="1" x14ac:dyDescent="0.2">
      <c r="A18" s="218">
        <v>10</v>
      </c>
      <c r="B18" s="257" t="s">
        <v>107</v>
      </c>
      <c r="C18" s="1054" t="s">
        <v>193</v>
      </c>
      <c r="D18" s="244">
        <v>1</v>
      </c>
      <c r="E18" s="213">
        <v>8255</v>
      </c>
      <c r="F18" s="245">
        <v>10</v>
      </c>
      <c r="G18" s="224">
        <v>1215</v>
      </c>
      <c r="H18" s="244">
        <v>10</v>
      </c>
      <c r="I18" s="213">
        <v>1347</v>
      </c>
      <c r="J18" s="245">
        <v>3</v>
      </c>
      <c r="K18" s="224">
        <v>7280</v>
      </c>
      <c r="L18" s="244">
        <v>1</v>
      </c>
      <c r="M18" s="213">
        <v>2465</v>
      </c>
      <c r="N18" s="245">
        <v>2</v>
      </c>
      <c r="O18" s="224">
        <v>3450</v>
      </c>
      <c r="P18" s="244">
        <v>3</v>
      </c>
      <c r="Q18" s="213">
        <v>8456</v>
      </c>
      <c r="R18" s="245">
        <v>8</v>
      </c>
      <c r="S18" s="224">
        <v>5996</v>
      </c>
      <c r="T18" s="501">
        <f t="shared" si="0"/>
        <v>38</v>
      </c>
      <c r="U18" s="1068">
        <f t="shared" si="1"/>
        <v>38464</v>
      </c>
      <c r="V18" s="510">
        <v>10</v>
      </c>
      <c r="W18" s="241">
        <f t="shared" si="2"/>
        <v>1</v>
      </c>
      <c r="X18" s="241">
        <f t="shared" si="3"/>
        <v>38</v>
      </c>
      <c r="Y18" s="241">
        <f t="shared" si="4"/>
        <v>38464</v>
      </c>
      <c r="Z18" s="242">
        <f t="shared" si="5"/>
        <v>8456</v>
      </c>
      <c r="AA18" s="241">
        <f t="shared" si="6"/>
        <v>37.615351543999999</v>
      </c>
      <c r="AB18" s="241">
        <f t="shared" si="7"/>
        <v>9</v>
      </c>
      <c r="AC18" s="228"/>
    </row>
    <row r="19" spans="1:32" ht="15" customHeight="1" x14ac:dyDescent="0.2">
      <c r="A19" s="211">
        <v>11</v>
      </c>
      <c r="B19" s="257" t="s">
        <v>810</v>
      </c>
      <c r="C19" s="258" t="s">
        <v>194</v>
      </c>
      <c r="D19" s="244">
        <v>8</v>
      </c>
      <c r="E19" s="213">
        <v>1490</v>
      </c>
      <c r="F19" s="245">
        <v>4</v>
      </c>
      <c r="G19" s="224">
        <v>5715</v>
      </c>
      <c r="H19" s="244">
        <v>1</v>
      </c>
      <c r="I19" s="213">
        <v>11502</v>
      </c>
      <c r="J19" s="245">
        <v>3</v>
      </c>
      <c r="K19" s="224">
        <v>3587</v>
      </c>
      <c r="L19" s="244">
        <v>6</v>
      </c>
      <c r="M19" s="213">
        <v>625</v>
      </c>
      <c r="N19" s="245">
        <v>7</v>
      </c>
      <c r="O19" s="224">
        <v>1585</v>
      </c>
      <c r="P19" s="244">
        <v>6</v>
      </c>
      <c r="Q19" s="213">
        <v>5640</v>
      </c>
      <c r="R19" s="245">
        <v>6</v>
      </c>
      <c r="S19" s="224">
        <v>7186</v>
      </c>
      <c r="T19" s="501">
        <f t="shared" si="0"/>
        <v>41</v>
      </c>
      <c r="U19" s="1068">
        <f t="shared" si="1"/>
        <v>37330</v>
      </c>
      <c r="V19" s="509">
        <v>11</v>
      </c>
      <c r="W19" s="241">
        <f t="shared" si="2"/>
        <v>1</v>
      </c>
      <c r="X19" s="241">
        <f t="shared" si="3"/>
        <v>41</v>
      </c>
      <c r="Y19" s="241">
        <f t="shared" si="4"/>
        <v>37330</v>
      </c>
      <c r="Z19" s="242">
        <f t="shared" si="5"/>
        <v>11502</v>
      </c>
      <c r="AA19" s="241">
        <f t="shared" si="6"/>
        <v>40.626688498</v>
      </c>
      <c r="AB19" s="241">
        <f t="shared" si="7"/>
        <v>10</v>
      </c>
    </row>
    <row r="20" spans="1:32" ht="15.75" customHeight="1" x14ac:dyDescent="0.2">
      <c r="A20" s="218">
        <v>12</v>
      </c>
      <c r="B20" s="257" t="s">
        <v>82</v>
      </c>
      <c r="C20" s="1054" t="s">
        <v>525</v>
      </c>
      <c r="D20" s="244">
        <v>8</v>
      </c>
      <c r="E20" s="213">
        <v>680</v>
      </c>
      <c r="F20" s="245">
        <v>3</v>
      </c>
      <c r="G20" s="224">
        <v>6665</v>
      </c>
      <c r="H20" s="244">
        <v>10</v>
      </c>
      <c r="I20" s="213">
        <v>46</v>
      </c>
      <c r="J20" s="245">
        <v>8</v>
      </c>
      <c r="K20" s="224">
        <v>970</v>
      </c>
      <c r="L20" s="244">
        <v>7</v>
      </c>
      <c r="M20" s="213">
        <v>770</v>
      </c>
      <c r="N20" s="245">
        <v>1</v>
      </c>
      <c r="O20" s="224">
        <v>4480</v>
      </c>
      <c r="P20" s="244">
        <v>1</v>
      </c>
      <c r="Q20" s="213">
        <v>14203</v>
      </c>
      <c r="R20" s="245">
        <v>5</v>
      </c>
      <c r="S20" s="224">
        <v>9598</v>
      </c>
      <c r="T20" s="501">
        <f t="shared" si="0"/>
        <v>43</v>
      </c>
      <c r="U20" s="1068">
        <f t="shared" si="1"/>
        <v>37412</v>
      </c>
      <c r="V20" s="510">
        <v>12</v>
      </c>
      <c r="W20" s="241">
        <f t="shared" si="2"/>
        <v>1</v>
      </c>
      <c r="X20" s="241">
        <f t="shared" si="3"/>
        <v>43</v>
      </c>
      <c r="Y20" s="241">
        <f t="shared" si="4"/>
        <v>37412</v>
      </c>
      <c r="Z20" s="242">
        <f t="shared" si="5"/>
        <v>14203</v>
      </c>
      <c r="AA20" s="241">
        <f t="shared" si="6"/>
        <v>42.625865797000003</v>
      </c>
      <c r="AB20" s="241">
        <f t="shared" si="7"/>
        <v>11</v>
      </c>
      <c r="AC20" s="241"/>
    </row>
    <row r="21" spans="1:32" ht="15.75" x14ac:dyDescent="0.2">
      <c r="A21" s="211">
        <v>13</v>
      </c>
      <c r="B21" s="257" t="s">
        <v>817</v>
      </c>
      <c r="C21" s="1054" t="s">
        <v>793</v>
      </c>
      <c r="D21" s="244">
        <v>2</v>
      </c>
      <c r="E21" s="213">
        <v>4020</v>
      </c>
      <c r="F21" s="245">
        <v>5</v>
      </c>
      <c r="G21" s="224">
        <v>3300</v>
      </c>
      <c r="H21" s="244">
        <v>3</v>
      </c>
      <c r="I21" s="213">
        <v>5684</v>
      </c>
      <c r="J21" s="245">
        <v>7</v>
      </c>
      <c r="K21" s="224">
        <v>2660</v>
      </c>
      <c r="L21" s="244">
        <v>7</v>
      </c>
      <c r="M21" s="213">
        <v>395</v>
      </c>
      <c r="N21" s="245">
        <v>9</v>
      </c>
      <c r="O21" s="224">
        <v>890</v>
      </c>
      <c r="P21" s="244">
        <v>4</v>
      </c>
      <c r="Q21" s="213">
        <v>8134</v>
      </c>
      <c r="R21" s="245">
        <v>7</v>
      </c>
      <c r="S21" s="224">
        <v>7807</v>
      </c>
      <c r="T21" s="501">
        <f t="shared" si="0"/>
        <v>44</v>
      </c>
      <c r="U21" s="1068">
        <f t="shared" si="1"/>
        <v>32890</v>
      </c>
      <c r="V21" s="509">
        <v>13</v>
      </c>
      <c r="W21" s="241">
        <f t="shared" si="2"/>
        <v>1</v>
      </c>
      <c r="X21" s="241">
        <f t="shared" si="3"/>
        <v>44</v>
      </c>
      <c r="Y21" s="241">
        <f t="shared" si="4"/>
        <v>32890</v>
      </c>
      <c r="Z21" s="242">
        <f t="shared" si="5"/>
        <v>8134</v>
      </c>
      <c r="AA21" s="241">
        <f t="shared" si="6"/>
        <v>43.671091866000005</v>
      </c>
      <c r="AB21" s="241">
        <f t="shared" si="7"/>
        <v>12</v>
      </c>
      <c r="AC21" s="241"/>
    </row>
    <row r="22" spans="1:32" ht="15.75" x14ac:dyDescent="0.2">
      <c r="A22" s="218">
        <v>14</v>
      </c>
      <c r="B22" s="257" t="s">
        <v>820</v>
      </c>
      <c r="C22" s="258" t="s">
        <v>473</v>
      </c>
      <c r="D22" s="244">
        <v>4</v>
      </c>
      <c r="E22" s="213">
        <v>3025</v>
      </c>
      <c r="F22" s="245">
        <v>11</v>
      </c>
      <c r="G22" s="224"/>
      <c r="H22" s="244">
        <v>4</v>
      </c>
      <c r="I22" s="213">
        <v>5129</v>
      </c>
      <c r="J22" s="245">
        <v>4</v>
      </c>
      <c r="K22" s="224">
        <v>3990</v>
      </c>
      <c r="L22" s="244">
        <v>5</v>
      </c>
      <c r="M22" s="213">
        <v>930</v>
      </c>
      <c r="N22" s="245">
        <v>10</v>
      </c>
      <c r="O22" s="224">
        <v>410</v>
      </c>
      <c r="P22" s="244">
        <v>3</v>
      </c>
      <c r="Q22" s="213">
        <v>9906</v>
      </c>
      <c r="R22" s="245">
        <v>4</v>
      </c>
      <c r="S22" s="224">
        <v>8104</v>
      </c>
      <c r="T22" s="501">
        <f t="shared" si="0"/>
        <v>45</v>
      </c>
      <c r="U22" s="1068">
        <f t="shared" si="1"/>
        <v>31494</v>
      </c>
      <c r="V22" s="510">
        <v>14</v>
      </c>
      <c r="W22" s="241">
        <f t="shared" si="2"/>
        <v>1</v>
      </c>
      <c r="X22" s="241">
        <f t="shared" si="3"/>
        <v>45</v>
      </c>
      <c r="Y22" s="241">
        <f t="shared" si="4"/>
        <v>31494</v>
      </c>
      <c r="Z22" s="242">
        <f t="shared" si="5"/>
        <v>9906</v>
      </c>
      <c r="AA22" s="241">
        <f t="shared" si="6"/>
        <v>44.685050093999998</v>
      </c>
      <c r="AB22" s="241">
        <f t="shared" si="7"/>
        <v>13</v>
      </c>
    </row>
    <row r="23" spans="1:32" ht="15.75" x14ac:dyDescent="0.2">
      <c r="A23" s="218">
        <v>15</v>
      </c>
      <c r="B23" s="257" t="s">
        <v>798</v>
      </c>
      <c r="C23" s="1054" t="s">
        <v>195</v>
      </c>
      <c r="D23" s="244">
        <v>6</v>
      </c>
      <c r="E23" s="213">
        <v>1965</v>
      </c>
      <c r="F23" s="245">
        <v>3</v>
      </c>
      <c r="G23" s="224">
        <v>4075</v>
      </c>
      <c r="H23" s="244">
        <v>2</v>
      </c>
      <c r="I23" s="213">
        <v>9218</v>
      </c>
      <c r="J23" s="245">
        <v>9</v>
      </c>
      <c r="K23" s="224">
        <v>910</v>
      </c>
      <c r="L23" s="244">
        <v>10</v>
      </c>
      <c r="M23" s="213">
        <v>330</v>
      </c>
      <c r="N23" s="245">
        <v>5</v>
      </c>
      <c r="O23" s="224">
        <v>2345</v>
      </c>
      <c r="P23" s="244">
        <v>5</v>
      </c>
      <c r="Q23" s="213">
        <v>5755</v>
      </c>
      <c r="R23" s="245">
        <v>5.5</v>
      </c>
      <c r="S23" s="224">
        <v>10582</v>
      </c>
      <c r="T23" s="501">
        <f t="shared" si="0"/>
        <v>45.5</v>
      </c>
      <c r="U23" s="1068">
        <f t="shared" si="1"/>
        <v>35180</v>
      </c>
      <c r="V23" s="510">
        <v>15</v>
      </c>
      <c r="W23" s="241">
        <f t="shared" si="2"/>
        <v>1</v>
      </c>
      <c r="X23" s="241">
        <f t="shared" si="3"/>
        <v>45.5</v>
      </c>
      <c r="Y23" s="241">
        <f t="shared" si="4"/>
        <v>35180</v>
      </c>
      <c r="Z23" s="242">
        <f t="shared" si="5"/>
        <v>10582</v>
      </c>
      <c r="AA23" s="241">
        <f t="shared" si="6"/>
        <v>45.148189418000001</v>
      </c>
      <c r="AB23" s="241">
        <f t="shared" si="7"/>
        <v>14</v>
      </c>
    </row>
    <row r="24" spans="1:32" ht="15.75" x14ac:dyDescent="0.2">
      <c r="A24" s="211">
        <v>16</v>
      </c>
      <c r="B24" s="257" t="s">
        <v>794</v>
      </c>
      <c r="C24" s="1054" t="s">
        <v>262</v>
      </c>
      <c r="D24" s="244">
        <v>7</v>
      </c>
      <c r="E24" s="213">
        <v>3285</v>
      </c>
      <c r="F24" s="245">
        <v>10</v>
      </c>
      <c r="G24" s="224">
        <v>1070</v>
      </c>
      <c r="H24" s="244">
        <v>3</v>
      </c>
      <c r="I24" s="213">
        <v>6799</v>
      </c>
      <c r="J24" s="245">
        <v>10</v>
      </c>
      <c r="K24" s="224">
        <v>370</v>
      </c>
      <c r="L24" s="244">
        <v>5</v>
      </c>
      <c r="M24" s="213">
        <v>1235</v>
      </c>
      <c r="N24" s="245">
        <v>1</v>
      </c>
      <c r="O24" s="224">
        <v>7180</v>
      </c>
      <c r="P24" s="244">
        <v>7</v>
      </c>
      <c r="Q24" s="213">
        <v>6561</v>
      </c>
      <c r="R24" s="245">
        <v>3</v>
      </c>
      <c r="S24" s="224">
        <v>11199</v>
      </c>
      <c r="T24" s="501">
        <f t="shared" si="0"/>
        <v>46</v>
      </c>
      <c r="U24" s="1068">
        <f t="shared" si="1"/>
        <v>37699</v>
      </c>
      <c r="V24" s="509">
        <v>16</v>
      </c>
      <c r="W24" s="241">
        <f t="shared" si="2"/>
        <v>1</v>
      </c>
      <c r="X24" s="241">
        <f t="shared" si="3"/>
        <v>46</v>
      </c>
      <c r="Y24" s="241">
        <f t="shared" si="4"/>
        <v>37699</v>
      </c>
      <c r="Z24" s="242">
        <f t="shared" si="5"/>
        <v>11199</v>
      </c>
      <c r="AA24" s="241">
        <f t="shared" si="6"/>
        <v>45.622998801000001</v>
      </c>
      <c r="AB24" s="241">
        <f t="shared" si="7"/>
        <v>15</v>
      </c>
    </row>
    <row r="25" spans="1:32" ht="15.75" x14ac:dyDescent="0.2">
      <c r="A25" s="218">
        <v>17</v>
      </c>
      <c r="B25" s="257" t="s">
        <v>80</v>
      </c>
      <c r="C25" s="1054" t="s">
        <v>525</v>
      </c>
      <c r="D25" s="244">
        <v>7</v>
      </c>
      <c r="E25" s="213">
        <v>3265</v>
      </c>
      <c r="F25" s="245">
        <v>2</v>
      </c>
      <c r="G25" s="224">
        <v>5080</v>
      </c>
      <c r="H25" s="244">
        <v>6</v>
      </c>
      <c r="I25" s="213">
        <v>5220</v>
      </c>
      <c r="J25" s="245">
        <v>10</v>
      </c>
      <c r="K25" s="224">
        <v>913</v>
      </c>
      <c r="L25" s="244">
        <v>6.5</v>
      </c>
      <c r="M25" s="213">
        <v>710</v>
      </c>
      <c r="N25" s="245">
        <v>6</v>
      </c>
      <c r="O25" s="224">
        <v>2290</v>
      </c>
      <c r="P25" s="244">
        <v>4</v>
      </c>
      <c r="Q25" s="213">
        <v>5652</v>
      </c>
      <c r="R25" s="245">
        <v>5</v>
      </c>
      <c r="S25" s="224">
        <v>7745</v>
      </c>
      <c r="T25" s="501">
        <f t="shared" si="0"/>
        <v>46.5</v>
      </c>
      <c r="U25" s="1068">
        <f t="shared" si="1"/>
        <v>30875</v>
      </c>
      <c r="V25" s="510">
        <v>17</v>
      </c>
      <c r="W25" s="241">
        <f t="shared" si="2"/>
        <v>1</v>
      </c>
      <c r="X25" s="241">
        <f t="shared" si="3"/>
        <v>46.5</v>
      </c>
      <c r="Y25" s="241">
        <f t="shared" si="4"/>
        <v>30875</v>
      </c>
      <c r="Z25" s="242">
        <f t="shared" si="5"/>
        <v>7745</v>
      </c>
      <c r="AA25" s="241">
        <f t="shared" si="6"/>
        <v>46.191242254999999</v>
      </c>
      <c r="AB25" s="241">
        <f t="shared" si="7"/>
        <v>16</v>
      </c>
    </row>
    <row r="26" spans="1:32" ht="15.75" x14ac:dyDescent="0.2">
      <c r="A26" s="218">
        <v>19</v>
      </c>
      <c r="B26" s="257" t="s">
        <v>803</v>
      </c>
      <c r="C26" s="1054" t="s">
        <v>193</v>
      </c>
      <c r="D26" s="244">
        <v>3</v>
      </c>
      <c r="E26" s="213">
        <v>3800</v>
      </c>
      <c r="F26" s="245">
        <v>6</v>
      </c>
      <c r="G26" s="224">
        <v>1925</v>
      </c>
      <c r="H26" s="244">
        <v>4</v>
      </c>
      <c r="I26" s="213">
        <v>6611</v>
      </c>
      <c r="J26" s="245">
        <v>4</v>
      </c>
      <c r="K26" s="224">
        <v>2588</v>
      </c>
      <c r="L26" s="244">
        <v>8</v>
      </c>
      <c r="M26" s="213">
        <v>580</v>
      </c>
      <c r="N26" s="245">
        <v>6</v>
      </c>
      <c r="O26" s="224">
        <v>1685</v>
      </c>
      <c r="P26" s="244">
        <v>8</v>
      </c>
      <c r="Q26" s="213">
        <v>6389</v>
      </c>
      <c r="R26" s="245">
        <v>8</v>
      </c>
      <c r="S26" s="224">
        <v>8657</v>
      </c>
      <c r="T26" s="501">
        <f t="shared" si="0"/>
        <v>47</v>
      </c>
      <c r="U26" s="1068">
        <f t="shared" si="1"/>
        <v>32235</v>
      </c>
      <c r="V26" s="510">
        <v>19</v>
      </c>
      <c r="W26" s="241">
        <f t="shared" si="2"/>
        <v>1</v>
      </c>
      <c r="X26" s="241">
        <f t="shared" si="3"/>
        <v>47</v>
      </c>
      <c r="Y26" s="241">
        <f t="shared" si="4"/>
        <v>32235</v>
      </c>
      <c r="Z26" s="242">
        <f t="shared" si="5"/>
        <v>8657</v>
      </c>
      <c r="AA26" s="241">
        <f t="shared" si="6"/>
        <v>46.677641342999998</v>
      </c>
      <c r="AB26" s="241">
        <f t="shared" si="7"/>
        <v>17</v>
      </c>
      <c r="AF26" s="228" t="s">
        <v>32</v>
      </c>
    </row>
    <row r="27" spans="1:32" ht="15.75" x14ac:dyDescent="0.2">
      <c r="A27" s="218">
        <v>20</v>
      </c>
      <c r="B27" s="257" t="s">
        <v>807</v>
      </c>
      <c r="C27" s="1054" t="s">
        <v>474</v>
      </c>
      <c r="D27" s="244">
        <v>1</v>
      </c>
      <c r="E27" s="213">
        <v>9485</v>
      </c>
      <c r="F27" s="245">
        <v>8</v>
      </c>
      <c r="G27" s="224">
        <v>2440</v>
      </c>
      <c r="H27" s="244">
        <v>7</v>
      </c>
      <c r="I27" s="213">
        <v>5099</v>
      </c>
      <c r="J27" s="245">
        <v>5</v>
      </c>
      <c r="K27" s="224">
        <v>3840</v>
      </c>
      <c r="L27" s="244">
        <v>6.5</v>
      </c>
      <c r="M27" s="213">
        <v>710</v>
      </c>
      <c r="N27" s="245">
        <v>3</v>
      </c>
      <c r="O27" s="224">
        <v>3370</v>
      </c>
      <c r="P27" s="244">
        <v>9</v>
      </c>
      <c r="Q27" s="213">
        <v>3683</v>
      </c>
      <c r="R27" s="245">
        <v>8</v>
      </c>
      <c r="S27" s="224">
        <v>7765</v>
      </c>
      <c r="T27" s="501">
        <f t="shared" si="0"/>
        <v>47.5</v>
      </c>
      <c r="U27" s="1068">
        <f t="shared" si="1"/>
        <v>36392</v>
      </c>
      <c r="V27" s="510">
        <v>20</v>
      </c>
      <c r="W27" s="241">
        <f t="shared" si="2"/>
        <v>1</v>
      </c>
      <c r="X27" s="241">
        <f t="shared" si="3"/>
        <v>47.5</v>
      </c>
      <c r="Y27" s="241">
        <f t="shared" si="4"/>
        <v>36392</v>
      </c>
      <c r="Z27" s="242">
        <f t="shared" si="5"/>
        <v>9485</v>
      </c>
      <c r="AA27" s="241">
        <f t="shared" si="6"/>
        <v>47.136070515</v>
      </c>
      <c r="AB27" s="241">
        <f t="shared" si="7"/>
        <v>18</v>
      </c>
    </row>
    <row r="28" spans="1:32" ht="15.75" x14ac:dyDescent="0.2">
      <c r="A28" s="211">
        <v>21</v>
      </c>
      <c r="B28" s="257" t="s">
        <v>799</v>
      </c>
      <c r="C28" s="258" t="s">
        <v>195</v>
      </c>
      <c r="D28" s="244">
        <v>5</v>
      </c>
      <c r="E28" s="213">
        <v>4465</v>
      </c>
      <c r="F28" s="245">
        <v>1</v>
      </c>
      <c r="G28" s="224">
        <v>7875</v>
      </c>
      <c r="H28" s="244">
        <v>7</v>
      </c>
      <c r="I28" s="213">
        <v>1862</v>
      </c>
      <c r="J28" s="245">
        <v>5</v>
      </c>
      <c r="K28" s="224">
        <v>2518</v>
      </c>
      <c r="L28" s="244">
        <v>8</v>
      </c>
      <c r="M28" s="213">
        <v>375</v>
      </c>
      <c r="N28" s="245">
        <v>2</v>
      </c>
      <c r="O28" s="224">
        <v>6260</v>
      </c>
      <c r="P28" s="244">
        <v>10</v>
      </c>
      <c r="Q28" s="213">
        <v>4331</v>
      </c>
      <c r="R28" s="245">
        <v>10</v>
      </c>
      <c r="S28" s="224">
        <v>3832</v>
      </c>
      <c r="T28" s="501">
        <f t="shared" si="0"/>
        <v>48</v>
      </c>
      <c r="U28" s="1068">
        <f t="shared" si="1"/>
        <v>31518</v>
      </c>
      <c r="V28" s="509">
        <v>21</v>
      </c>
      <c r="W28" s="241">
        <f t="shared" si="2"/>
        <v>1</v>
      </c>
      <c r="X28" s="241">
        <f t="shared" si="3"/>
        <v>48</v>
      </c>
      <c r="Y28" s="241">
        <f t="shared" si="4"/>
        <v>31518</v>
      </c>
      <c r="Z28" s="242">
        <f t="shared" si="5"/>
        <v>7875</v>
      </c>
      <c r="AA28" s="241">
        <f t="shared" si="6"/>
        <v>47.684812125000001</v>
      </c>
      <c r="AB28" s="241">
        <f t="shared" si="7"/>
        <v>19</v>
      </c>
    </row>
    <row r="29" spans="1:32" ht="15.75" x14ac:dyDescent="0.2">
      <c r="A29" s="211">
        <v>22</v>
      </c>
      <c r="B29" s="257" t="s">
        <v>804</v>
      </c>
      <c r="C29" s="1054" t="s">
        <v>193</v>
      </c>
      <c r="D29" s="244">
        <v>10</v>
      </c>
      <c r="E29" s="213">
        <v>685</v>
      </c>
      <c r="F29" s="245">
        <v>2</v>
      </c>
      <c r="G29" s="224">
        <v>7505</v>
      </c>
      <c r="H29" s="244">
        <v>4</v>
      </c>
      <c r="I29" s="213">
        <v>4823</v>
      </c>
      <c r="J29" s="245">
        <v>9</v>
      </c>
      <c r="K29" s="224">
        <v>2080</v>
      </c>
      <c r="L29" s="244">
        <v>10</v>
      </c>
      <c r="M29" s="213">
        <v>175</v>
      </c>
      <c r="N29" s="245">
        <v>9</v>
      </c>
      <c r="O29" s="224">
        <v>800</v>
      </c>
      <c r="P29" s="244">
        <v>8</v>
      </c>
      <c r="Q29" s="213">
        <v>4289</v>
      </c>
      <c r="R29" s="245">
        <v>2</v>
      </c>
      <c r="S29" s="224">
        <v>11526</v>
      </c>
      <c r="T29" s="501">
        <f t="shared" si="0"/>
        <v>54</v>
      </c>
      <c r="U29" s="1068">
        <f t="shared" si="1"/>
        <v>31883</v>
      </c>
      <c r="V29" s="509">
        <v>22</v>
      </c>
      <c r="W29" s="241">
        <f t="shared" si="2"/>
        <v>1</v>
      </c>
      <c r="X29" s="241">
        <f t="shared" si="3"/>
        <v>54</v>
      </c>
      <c r="Y29" s="241">
        <f t="shared" si="4"/>
        <v>31883</v>
      </c>
      <c r="Z29" s="242">
        <f t="shared" si="5"/>
        <v>11526</v>
      </c>
      <c r="AA29" s="241">
        <f t="shared" si="6"/>
        <v>53.681158474</v>
      </c>
      <c r="AB29" s="241">
        <f t="shared" si="7"/>
        <v>20</v>
      </c>
    </row>
    <row r="30" spans="1:32" ht="15.75" x14ac:dyDescent="0.2">
      <c r="A30" s="218">
        <v>23</v>
      </c>
      <c r="B30" s="257" t="s">
        <v>797</v>
      </c>
      <c r="C30" s="1054" t="s">
        <v>195</v>
      </c>
      <c r="D30" s="244">
        <v>5</v>
      </c>
      <c r="E30" s="213">
        <v>3915</v>
      </c>
      <c r="F30" s="245">
        <v>4</v>
      </c>
      <c r="G30" s="224">
        <v>4820</v>
      </c>
      <c r="H30" s="244">
        <v>8</v>
      </c>
      <c r="I30" s="213">
        <v>1477</v>
      </c>
      <c r="J30" s="245">
        <v>6</v>
      </c>
      <c r="K30" s="224">
        <v>4020</v>
      </c>
      <c r="L30" s="244">
        <v>2</v>
      </c>
      <c r="M30" s="213">
        <v>1860</v>
      </c>
      <c r="N30" s="245">
        <v>8</v>
      </c>
      <c r="O30" s="224">
        <v>1090</v>
      </c>
      <c r="P30" s="244">
        <v>11</v>
      </c>
      <c r="Q30" s="213"/>
      <c r="R30" s="245">
        <v>11</v>
      </c>
      <c r="S30" s="224"/>
      <c r="T30" s="501">
        <f t="shared" si="0"/>
        <v>55</v>
      </c>
      <c r="U30" s="1068">
        <f t="shared" si="1"/>
        <v>17182</v>
      </c>
      <c r="V30" s="510">
        <v>23</v>
      </c>
      <c r="W30" s="241">
        <f t="shared" si="2"/>
        <v>1</v>
      </c>
      <c r="X30" s="241">
        <f t="shared" si="3"/>
        <v>55</v>
      </c>
      <c r="Y30" s="241">
        <f t="shared" si="4"/>
        <v>17182</v>
      </c>
      <c r="Z30" s="242">
        <f t="shared" si="5"/>
        <v>4820</v>
      </c>
      <c r="AA30" s="241">
        <f t="shared" si="6"/>
        <v>54.828175180000002</v>
      </c>
      <c r="AB30" s="241">
        <f t="shared" si="7"/>
        <v>21</v>
      </c>
    </row>
    <row r="31" spans="1:32" ht="15.75" x14ac:dyDescent="0.2">
      <c r="A31" s="218">
        <v>24</v>
      </c>
      <c r="B31" s="257" t="s">
        <v>809</v>
      </c>
      <c r="C31" s="258" t="s">
        <v>194</v>
      </c>
      <c r="D31" s="244">
        <v>10</v>
      </c>
      <c r="E31" s="213">
        <v>90</v>
      </c>
      <c r="F31" s="245">
        <v>9</v>
      </c>
      <c r="G31" s="224">
        <v>1410</v>
      </c>
      <c r="H31" s="244">
        <v>1</v>
      </c>
      <c r="I31" s="213">
        <v>9329</v>
      </c>
      <c r="J31" s="245">
        <v>2</v>
      </c>
      <c r="K31" s="224">
        <v>8800</v>
      </c>
      <c r="L31" s="244">
        <v>5.5</v>
      </c>
      <c r="M31" s="213">
        <v>1390</v>
      </c>
      <c r="N31" s="245">
        <v>7</v>
      </c>
      <c r="O31" s="224">
        <v>2040</v>
      </c>
      <c r="P31" s="244">
        <v>11</v>
      </c>
      <c r="Q31" s="213"/>
      <c r="R31" s="245">
        <v>11</v>
      </c>
      <c r="S31" s="224"/>
      <c r="T31" s="501">
        <f t="shared" si="0"/>
        <v>56.5</v>
      </c>
      <c r="U31" s="1068">
        <f t="shared" si="1"/>
        <v>23059</v>
      </c>
      <c r="V31" s="510">
        <v>24</v>
      </c>
      <c r="W31" s="241">
        <f t="shared" si="2"/>
        <v>1</v>
      </c>
      <c r="X31" s="241">
        <f t="shared" si="3"/>
        <v>56.5</v>
      </c>
      <c r="Y31" s="241">
        <f t="shared" si="4"/>
        <v>23059</v>
      </c>
      <c r="Z31" s="242">
        <f t="shared" si="5"/>
        <v>9329</v>
      </c>
      <c r="AA31" s="241">
        <f t="shared" si="6"/>
        <v>56.269400671</v>
      </c>
      <c r="AB31" s="241">
        <f t="shared" si="7"/>
        <v>22</v>
      </c>
    </row>
    <row r="32" spans="1:32" ht="15.75" x14ac:dyDescent="0.2">
      <c r="A32" s="211">
        <v>25</v>
      </c>
      <c r="B32" s="257" t="s">
        <v>800</v>
      </c>
      <c r="C32" s="1054" t="s">
        <v>196</v>
      </c>
      <c r="D32" s="244">
        <v>8</v>
      </c>
      <c r="E32" s="213">
        <v>2675</v>
      </c>
      <c r="F32" s="245">
        <v>7</v>
      </c>
      <c r="G32" s="224">
        <v>4240</v>
      </c>
      <c r="H32" s="244">
        <v>5</v>
      </c>
      <c r="I32" s="213">
        <v>6324</v>
      </c>
      <c r="J32" s="245">
        <v>5</v>
      </c>
      <c r="K32" s="224">
        <v>4760</v>
      </c>
      <c r="L32" s="244">
        <v>9</v>
      </c>
      <c r="M32" s="213">
        <v>520</v>
      </c>
      <c r="N32" s="245">
        <v>9</v>
      </c>
      <c r="O32" s="224">
        <v>1200</v>
      </c>
      <c r="P32" s="244">
        <v>10</v>
      </c>
      <c r="Q32" s="213">
        <v>4160</v>
      </c>
      <c r="R32" s="245">
        <v>7</v>
      </c>
      <c r="S32" s="224">
        <v>9505</v>
      </c>
      <c r="T32" s="501">
        <f t="shared" si="0"/>
        <v>60</v>
      </c>
      <c r="U32" s="1068">
        <f t="shared" si="1"/>
        <v>33384</v>
      </c>
      <c r="V32" s="509">
        <v>25</v>
      </c>
      <c r="W32" s="241">
        <f t="shared" si="2"/>
        <v>1</v>
      </c>
      <c r="X32" s="241">
        <f t="shared" si="3"/>
        <v>60</v>
      </c>
      <c r="Y32" s="241">
        <f t="shared" si="4"/>
        <v>33384</v>
      </c>
      <c r="Z32" s="242">
        <f t="shared" si="5"/>
        <v>9505</v>
      </c>
      <c r="AA32" s="241">
        <f t="shared" si="6"/>
        <v>59.666150494999997</v>
      </c>
      <c r="AB32" s="241">
        <f t="shared" si="7"/>
        <v>23</v>
      </c>
    </row>
    <row r="33" spans="1:28" ht="15.75" x14ac:dyDescent="0.2">
      <c r="A33" s="211">
        <v>26</v>
      </c>
      <c r="B33" s="257" t="s">
        <v>806</v>
      </c>
      <c r="C33" s="1054" t="s">
        <v>474</v>
      </c>
      <c r="D33" s="275">
        <v>7</v>
      </c>
      <c r="E33" s="263">
        <v>890</v>
      </c>
      <c r="F33" s="274">
        <v>9</v>
      </c>
      <c r="G33" s="262">
        <v>3680</v>
      </c>
      <c r="H33" s="275">
        <v>6</v>
      </c>
      <c r="I33" s="263">
        <v>3156</v>
      </c>
      <c r="J33" s="274">
        <v>2</v>
      </c>
      <c r="K33" s="262">
        <v>3892</v>
      </c>
      <c r="L33" s="275">
        <v>11</v>
      </c>
      <c r="M33" s="263"/>
      <c r="N33" s="274">
        <v>11</v>
      </c>
      <c r="O33" s="262"/>
      <c r="P33" s="275">
        <v>5</v>
      </c>
      <c r="Q33" s="263">
        <v>7886</v>
      </c>
      <c r="R33" s="274">
        <v>9</v>
      </c>
      <c r="S33" s="262">
        <v>5857</v>
      </c>
      <c r="T33" s="501">
        <f t="shared" si="0"/>
        <v>60</v>
      </c>
      <c r="U33" s="1068">
        <f t="shared" si="1"/>
        <v>25361</v>
      </c>
      <c r="V33" s="509">
        <v>26</v>
      </c>
      <c r="W33" s="241">
        <f t="shared" si="2"/>
        <v>1</v>
      </c>
      <c r="X33" s="241">
        <f t="shared" si="3"/>
        <v>60</v>
      </c>
      <c r="Y33" s="241">
        <f t="shared" si="4"/>
        <v>25361</v>
      </c>
      <c r="Z33" s="242">
        <f t="shared" si="5"/>
        <v>7886</v>
      </c>
      <c r="AA33" s="241">
        <f t="shared" si="6"/>
        <v>59.746382113999999</v>
      </c>
      <c r="AB33" s="241">
        <f t="shared" si="7"/>
        <v>24</v>
      </c>
    </row>
    <row r="34" spans="1:28" ht="15.75" x14ac:dyDescent="0.2">
      <c r="A34" s="218">
        <v>35</v>
      </c>
      <c r="B34" s="257" t="s">
        <v>808</v>
      </c>
      <c r="C34" s="258" t="s">
        <v>194</v>
      </c>
      <c r="D34" s="244">
        <v>3</v>
      </c>
      <c r="E34" s="213">
        <v>4560</v>
      </c>
      <c r="F34" s="245">
        <v>3</v>
      </c>
      <c r="G34" s="224">
        <v>6105</v>
      </c>
      <c r="H34" s="244">
        <v>5</v>
      </c>
      <c r="I34" s="213">
        <v>3803</v>
      </c>
      <c r="J34" s="245">
        <v>8</v>
      </c>
      <c r="K34" s="224">
        <v>2520</v>
      </c>
      <c r="L34" s="244">
        <v>11</v>
      </c>
      <c r="M34" s="213"/>
      <c r="N34" s="245">
        <v>11</v>
      </c>
      <c r="O34" s="224"/>
      <c r="P34" s="244">
        <v>11</v>
      </c>
      <c r="Q34" s="213"/>
      <c r="R34" s="245">
        <v>11</v>
      </c>
      <c r="S34" s="224"/>
      <c r="T34" s="501">
        <f t="shared" si="0"/>
        <v>63</v>
      </c>
      <c r="U34" s="1068">
        <f t="shared" si="1"/>
        <v>16988</v>
      </c>
      <c r="V34" s="510">
        <v>35</v>
      </c>
      <c r="W34" s="241">
        <f t="shared" si="2"/>
        <v>1</v>
      </c>
      <c r="X34" s="241">
        <f t="shared" si="3"/>
        <v>63</v>
      </c>
      <c r="Y34" s="241">
        <f t="shared" si="4"/>
        <v>16988</v>
      </c>
      <c r="Z34" s="242">
        <f t="shared" si="5"/>
        <v>6105</v>
      </c>
      <c r="AA34" s="241">
        <f t="shared" si="6"/>
        <v>62.830113895000004</v>
      </c>
      <c r="AB34" s="241">
        <f t="shared" si="7"/>
        <v>25</v>
      </c>
    </row>
    <row r="35" spans="1:28" ht="15.75" x14ac:dyDescent="0.2">
      <c r="A35" s="211">
        <v>37</v>
      </c>
      <c r="B35" s="257" t="s">
        <v>886</v>
      </c>
      <c r="C35" s="1054" t="s">
        <v>474</v>
      </c>
      <c r="D35" s="244">
        <v>11</v>
      </c>
      <c r="E35" s="213"/>
      <c r="F35" s="245">
        <v>11</v>
      </c>
      <c r="G35" s="224"/>
      <c r="H35" s="244">
        <v>11</v>
      </c>
      <c r="I35" s="213"/>
      <c r="J35" s="245">
        <v>11</v>
      </c>
      <c r="K35" s="224"/>
      <c r="L35" s="244">
        <v>1</v>
      </c>
      <c r="M35" s="213">
        <v>3020</v>
      </c>
      <c r="N35" s="245">
        <v>3</v>
      </c>
      <c r="O35" s="224">
        <v>4455</v>
      </c>
      <c r="P35" s="244">
        <v>7</v>
      </c>
      <c r="Q35" s="213">
        <v>5518</v>
      </c>
      <c r="R35" s="245">
        <v>11</v>
      </c>
      <c r="S35" s="224"/>
      <c r="T35" s="501">
        <f t="shared" ref="T35:T50" si="8">IF(ISNUMBER(D35)=TRUE(),SUM(D35,F35,H35,J35,L35,N35,P35,R35),"")</f>
        <v>66</v>
      </c>
      <c r="U35" s="1068">
        <v>7475</v>
      </c>
      <c r="V35" s="509">
        <v>37</v>
      </c>
      <c r="W35" s="241">
        <f t="shared" si="2"/>
        <v>1</v>
      </c>
      <c r="X35" s="241">
        <f t="shared" si="3"/>
        <v>66</v>
      </c>
      <c r="Y35" s="241">
        <f t="shared" si="4"/>
        <v>7475</v>
      </c>
      <c r="Z35" s="242">
        <f t="shared" si="5"/>
        <v>5518</v>
      </c>
      <c r="AA35" s="241">
        <f t="shared" si="6"/>
        <v>65.925244482000011</v>
      </c>
      <c r="AB35" s="241">
        <f t="shared" si="7"/>
        <v>26</v>
      </c>
    </row>
    <row r="36" spans="1:28" ht="15.75" x14ac:dyDescent="0.2">
      <c r="A36" s="218">
        <v>38</v>
      </c>
      <c r="B36" s="257" t="s">
        <v>821</v>
      </c>
      <c r="C36" s="1054" t="s">
        <v>473</v>
      </c>
      <c r="D36" s="244">
        <v>4</v>
      </c>
      <c r="E36" s="213">
        <v>4770</v>
      </c>
      <c r="F36" s="245">
        <v>5</v>
      </c>
      <c r="G36" s="224">
        <v>4355</v>
      </c>
      <c r="H36" s="244">
        <v>8</v>
      </c>
      <c r="I36" s="213">
        <v>4515</v>
      </c>
      <c r="J36" s="245">
        <v>6</v>
      </c>
      <c r="K36" s="224">
        <v>2061</v>
      </c>
      <c r="L36" s="244">
        <v>11</v>
      </c>
      <c r="M36" s="213"/>
      <c r="N36" s="245">
        <v>11</v>
      </c>
      <c r="O36" s="224"/>
      <c r="P36" s="244">
        <v>11</v>
      </c>
      <c r="Q36" s="213"/>
      <c r="R36" s="245">
        <v>11</v>
      </c>
      <c r="S36" s="224"/>
      <c r="T36" s="501">
        <f t="shared" si="8"/>
        <v>67</v>
      </c>
      <c r="U36" s="1068">
        <f>IF(ISNUMBER(E36)=TRUE(),SUM(E36,G36,I36,K36,M36,O36,Q36,S36),"")</f>
        <v>15701</v>
      </c>
      <c r="V36" s="510">
        <v>38</v>
      </c>
      <c r="W36" s="241">
        <f t="shared" si="2"/>
        <v>1</v>
      </c>
      <c r="X36" s="241">
        <f t="shared" si="3"/>
        <v>67</v>
      </c>
      <c r="Y36" s="241">
        <f t="shared" si="4"/>
        <v>15701</v>
      </c>
      <c r="Z36" s="242">
        <f t="shared" si="5"/>
        <v>4770</v>
      </c>
      <c r="AA36" s="241">
        <f t="shared" si="6"/>
        <v>66.842985229999996</v>
      </c>
      <c r="AB36" s="241">
        <f t="shared" si="7"/>
        <v>27</v>
      </c>
    </row>
    <row r="37" spans="1:28" ht="15.75" x14ac:dyDescent="0.2">
      <c r="A37" s="218">
        <v>39</v>
      </c>
      <c r="B37" s="257" t="s">
        <v>887</v>
      </c>
      <c r="C37" s="258" t="s">
        <v>474</v>
      </c>
      <c r="D37" s="244">
        <v>11</v>
      </c>
      <c r="E37" s="213"/>
      <c r="F37" s="245">
        <v>11</v>
      </c>
      <c r="G37" s="224"/>
      <c r="H37" s="244">
        <v>11</v>
      </c>
      <c r="I37" s="213"/>
      <c r="J37" s="245">
        <v>11</v>
      </c>
      <c r="K37" s="224"/>
      <c r="L37" s="244">
        <v>1</v>
      </c>
      <c r="M37" s="213">
        <v>3880</v>
      </c>
      <c r="N37" s="245">
        <v>4</v>
      </c>
      <c r="O37" s="224">
        <v>2725</v>
      </c>
      <c r="P37" s="244">
        <v>11</v>
      </c>
      <c r="Q37" s="213"/>
      <c r="R37" s="245">
        <v>9</v>
      </c>
      <c r="S37" s="224">
        <v>7205</v>
      </c>
      <c r="T37" s="501">
        <f t="shared" si="8"/>
        <v>69</v>
      </c>
      <c r="U37" s="1068">
        <v>6605</v>
      </c>
      <c r="V37" s="510">
        <v>39</v>
      </c>
      <c r="W37" s="241">
        <f t="shared" si="2"/>
        <v>1</v>
      </c>
      <c r="X37" s="241">
        <f t="shared" si="3"/>
        <v>69</v>
      </c>
      <c r="Y37" s="241">
        <f t="shared" si="4"/>
        <v>6605</v>
      </c>
      <c r="Z37" s="242">
        <f t="shared" si="5"/>
        <v>7205</v>
      </c>
      <c r="AA37" s="241">
        <f t="shared" si="6"/>
        <v>68.933942794999993</v>
      </c>
      <c r="AB37" s="241">
        <f t="shared" si="7"/>
        <v>28</v>
      </c>
    </row>
    <row r="38" spans="1:28" ht="15.75" x14ac:dyDescent="0.2">
      <c r="A38" s="1042">
        <v>40</v>
      </c>
      <c r="B38" s="1040" t="s">
        <v>819</v>
      </c>
      <c r="C38" s="1054" t="s">
        <v>473</v>
      </c>
      <c r="D38" s="1045">
        <v>4</v>
      </c>
      <c r="E38" s="1046">
        <v>4280</v>
      </c>
      <c r="F38" s="1043">
        <v>8</v>
      </c>
      <c r="G38" s="1044">
        <v>3730</v>
      </c>
      <c r="H38" s="1045">
        <v>11</v>
      </c>
      <c r="I38" s="1046"/>
      <c r="J38" s="1043">
        <v>11</v>
      </c>
      <c r="K38" s="1044">
        <v>0</v>
      </c>
      <c r="L38" s="1045">
        <v>5.5</v>
      </c>
      <c r="M38" s="1046">
        <v>1390</v>
      </c>
      <c r="N38" s="1043">
        <v>8</v>
      </c>
      <c r="O38" s="1044">
        <v>1355</v>
      </c>
      <c r="P38" s="1045">
        <v>11</v>
      </c>
      <c r="Q38" s="1046"/>
      <c r="R38" s="1043">
        <v>11</v>
      </c>
      <c r="S38" s="1044"/>
      <c r="T38" s="1067">
        <f t="shared" si="8"/>
        <v>69.5</v>
      </c>
      <c r="U38" s="1068">
        <f>IF(ISNUMBER(E38)=TRUE(),SUM(E38,G38,I38,K38,M38,O38,Q38,S38),"")</f>
        <v>10755</v>
      </c>
      <c r="V38" s="1070">
        <v>40</v>
      </c>
      <c r="W38" s="241">
        <f t="shared" si="2"/>
        <v>1</v>
      </c>
      <c r="X38" s="241">
        <f t="shared" si="3"/>
        <v>69.5</v>
      </c>
      <c r="Y38" s="241">
        <f t="shared" si="4"/>
        <v>10755</v>
      </c>
      <c r="Z38" s="242">
        <f t="shared" si="5"/>
        <v>4280</v>
      </c>
      <c r="AA38" s="241">
        <f t="shared" si="6"/>
        <v>69.392445719999998</v>
      </c>
      <c r="AB38" s="241">
        <f t="shared" si="7"/>
        <v>29</v>
      </c>
    </row>
    <row r="39" spans="1:28" ht="15.75" x14ac:dyDescent="0.2">
      <c r="A39" s="1042">
        <v>41</v>
      </c>
      <c r="B39" s="1040" t="s">
        <v>872</v>
      </c>
      <c r="C39" s="1054" t="s">
        <v>793</v>
      </c>
      <c r="D39" s="1045">
        <v>11</v>
      </c>
      <c r="E39" s="1046">
        <v>0</v>
      </c>
      <c r="F39" s="1043">
        <v>11</v>
      </c>
      <c r="G39" s="1044">
        <v>0</v>
      </c>
      <c r="H39" s="1045">
        <v>10</v>
      </c>
      <c r="I39" s="1046">
        <v>1382</v>
      </c>
      <c r="J39" s="1043">
        <v>10</v>
      </c>
      <c r="K39" s="1044">
        <v>2040</v>
      </c>
      <c r="L39" s="1045">
        <v>4</v>
      </c>
      <c r="M39" s="1046">
        <v>1100</v>
      </c>
      <c r="N39" s="1043">
        <v>7</v>
      </c>
      <c r="O39" s="1044">
        <v>1440</v>
      </c>
      <c r="P39" s="1045">
        <v>7</v>
      </c>
      <c r="Q39" s="1046">
        <v>4833</v>
      </c>
      <c r="R39" s="1043">
        <v>10</v>
      </c>
      <c r="S39" s="1044">
        <v>7069</v>
      </c>
      <c r="T39" s="1067">
        <f t="shared" si="8"/>
        <v>70</v>
      </c>
      <c r="U39" s="1068">
        <f>IF(ISNUMBER(E39)=TRUE(),SUM(E39,G39,I39,K39,M39,O39,Q39,S39),"")</f>
        <v>17864</v>
      </c>
      <c r="V39" s="1070">
        <v>41</v>
      </c>
      <c r="W39" s="241" t="str">
        <f>IF(ISNUMBER(#REF!)=TRUE(),1,"")</f>
        <v/>
      </c>
      <c r="X39" s="241" t="str">
        <f>IF(ISNUMBER(#REF!)=TRUE(),#REF!,"")</f>
        <v/>
      </c>
      <c r="Y39" s="241" t="str">
        <f>IF(ISNUMBER(#REF!)=TRUE(),#REF!,"")</f>
        <v/>
      </c>
      <c r="Z39" s="242" t="e">
        <f>MAX(#REF!,#REF!,#REF!,#REF!,#REF!,#REF!,#REF!,#REF!)</f>
        <v>#REF!</v>
      </c>
      <c r="AA39" s="241" t="str">
        <f t="shared" ref="AA39:AA69" si="9">IF(ISNUMBER(X39)=TRUE(),X39-Y39/100000-Z39/1000000000,"")</f>
        <v/>
      </c>
      <c r="AB39" s="241" t="str">
        <f t="shared" si="7"/>
        <v/>
      </c>
    </row>
    <row r="40" spans="1:28" ht="15.75" x14ac:dyDescent="0.2">
      <c r="A40" s="1042">
        <v>42</v>
      </c>
      <c r="B40" s="1040" t="s">
        <v>885</v>
      </c>
      <c r="C40" s="1054" t="s">
        <v>194</v>
      </c>
      <c r="D40" s="1045">
        <v>11</v>
      </c>
      <c r="E40" s="1046"/>
      <c r="F40" s="1043">
        <v>11</v>
      </c>
      <c r="G40" s="1044"/>
      <c r="H40" s="1045">
        <v>11</v>
      </c>
      <c r="I40" s="1046"/>
      <c r="J40" s="1043">
        <v>11</v>
      </c>
      <c r="K40" s="1044"/>
      <c r="L40" s="1045">
        <v>9</v>
      </c>
      <c r="M40" s="1046">
        <v>360</v>
      </c>
      <c r="N40" s="1043">
        <v>10</v>
      </c>
      <c r="O40" s="1044">
        <v>915</v>
      </c>
      <c r="P40" s="1045">
        <v>3</v>
      </c>
      <c r="Q40" s="1046">
        <v>6089</v>
      </c>
      <c r="R40" s="1043">
        <v>6</v>
      </c>
      <c r="S40" s="1044">
        <v>8512</v>
      </c>
      <c r="T40" s="1067">
        <f t="shared" si="8"/>
        <v>72</v>
      </c>
      <c r="U40" s="1068">
        <v>1305</v>
      </c>
      <c r="V40" s="1070">
        <v>42</v>
      </c>
      <c r="W40" s="241" t="str">
        <f>IF(ISNUMBER(#REF!)=TRUE(),1,"")</f>
        <v/>
      </c>
      <c r="X40" s="241" t="str">
        <f>IF(ISNUMBER(#REF!)=TRUE(),#REF!,"")</f>
        <v/>
      </c>
      <c r="Y40" s="241" t="str">
        <f>IF(ISNUMBER(#REF!)=TRUE(),#REF!,"")</f>
        <v/>
      </c>
      <c r="Z40" s="242" t="e">
        <f>MAX(#REF!,#REF!,#REF!,#REF!,#REF!,#REF!,#REF!,#REF!)</f>
        <v>#REF!</v>
      </c>
      <c r="AA40" s="241" t="str">
        <f t="shared" si="9"/>
        <v/>
      </c>
      <c r="AB40" s="241" t="str">
        <f t="shared" si="7"/>
        <v/>
      </c>
    </row>
    <row r="41" spans="1:28" ht="15.75" x14ac:dyDescent="0.2">
      <c r="A41" s="1042">
        <v>43</v>
      </c>
      <c r="B41" s="1040" t="s">
        <v>871</v>
      </c>
      <c r="C41" s="1054" t="s">
        <v>196</v>
      </c>
      <c r="D41" s="1045">
        <v>11</v>
      </c>
      <c r="E41" s="1046">
        <v>0</v>
      </c>
      <c r="F41" s="1043">
        <v>11</v>
      </c>
      <c r="G41" s="1044">
        <v>0</v>
      </c>
      <c r="H41" s="1045">
        <v>7</v>
      </c>
      <c r="I41" s="1046">
        <v>3281</v>
      </c>
      <c r="J41" s="1043">
        <v>6</v>
      </c>
      <c r="K41" s="1044">
        <v>2960</v>
      </c>
      <c r="L41" s="1045">
        <v>10</v>
      </c>
      <c r="M41" s="1046">
        <v>140</v>
      </c>
      <c r="N41" s="1043">
        <v>8</v>
      </c>
      <c r="O41" s="1044">
        <v>1135</v>
      </c>
      <c r="P41" s="1045">
        <v>9</v>
      </c>
      <c r="Q41" s="1046">
        <v>5055</v>
      </c>
      <c r="R41" s="1043">
        <v>11</v>
      </c>
      <c r="S41" s="1044"/>
      <c r="T41" s="1067">
        <f t="shared" si="8"/>
        <v>73</v>
      </c>
      <c r="U41" s="1068">
        <f>IF(ISNUMBER(E41)=TRUE(),SUM(E41,G41,I41,K41,M41,O41,Q41,S41),"")</f>
        <v>12571</v>
      </c>
      <c r="V41" s="1070">
        <v>43</v>
      </c>
      <c r="W41" s="241" t="str">
        <f>IF(ISNUMBER(#REF!)=TRUE(),1,"")</f>
        <v/>
      </c>
      <c r="X41" s="241" t="str">
        <f>IF(ISNUMBER(#REF!)=TRUE(),#REF!,"")</f>
        <v/>
      </c>
      <c r="Y41" s="241" t="str">
        <f>IF(ISNUMBER(#REF!)=TRUE(),#REF!,"")</f>
        <v/>
      </c>
      <c r="Z41" s="242" t="e">
        <f>MAX(#REF!,#REF!,#REF!,#REF!,#REF!,#REF!,#REF!,#REF!)</f>
        <v>#REF!</v>
      </c>
      <c r="AA41" s="241" t="str">
        <f t="shared" si="9"/>
        <v/>
      </c>
      <c r="AB41" s="241" t="str">
        <f t="shared" si="7"/>
        <v/>
      </c>
    </row>
    <row r="42" spans="1:28" ht="15.75" x14ac:dyDescent="0.2">
      <c r="A42" s="1042">
        <v>44</v>
      </c>
      <c r="B42" s="1040" t="s">
        <v>802</v>
      </c>
      <c r="C42" s="1054" t="s">
        <v>196</v>
      </c>
      <c r="D42" s="1045">
        <v>9</v>
      </c>
      <c r="E42" s="1046">
        <v>950</v>
      </c>
      <c r="F42" s="1043">
        <v>9</v>
      </c>
      <c r="G42" s="1044">
        <v>1980</v>
      </c>
      <c r="H42" s="1045">
        <v>9</v>
      </c>
      <c r="I42" s="1046">
        <v>190</v>
      </c>
      <c r="J42" s="1043">
        <v>9</v>
      </c>
      <c r="K42" s="1044">
        <v>1321</v>
      </c>
      <c r="L42" s="1045">
        <v>9</v>
      </c>
      <c r="M42" s="1046">
        <v>250</v>
      </c>
      <c r="N42" s="1043">
        <v>6</v>
      </c>
      <c r="O42" s="1044">
        <v>2400</v>
      </c>
      <c r="P42" s="1045">
        <v>11</v>
      </c>
      <c r="Q42" s="1046"/>
      <c r="R42" s="1043">
        <v>11</v>
      </c>
      <c r="S42" s="1044"/>
      <c r="T42" s="1067">
        <f t="shared" si="8"/>
        <v>73</v>
      </c>
      <c r="U42" s="1068">
        <f>IF(ISNUMBER(E42)=TRUE(),SUM(E42,G42,I42,K42,M42,O42,Q42,S42),"")</f>
        <v>7091</v>
      </c>
      <c r="V42" s="1070">
        <v>44</v>
      </c>
      <c r="W42" s="241" t="str">
        <f>IF(ISNUMBER(#REF!)=TRUE(),1,"")</f>
        <v/>
      </c>
      <c r="X42" s="241" t="str">
        <f>IF(ISNUMBER(#REF!)=TRUE(),#REF!,"")</f>
        <v/>
      </c>
      <c r="Y42" s="241" t="str">
        <f>IF(ISNUMBER(#REF!)=TRUE(),#REF!,"")</f>
        <v/>
      </c>
      <c r="Z42" s="242" t="e">
        <f>MAX(#REF!,#REF!,#REF!,#REF!,#REF!,#REF!,#REF!,#REF!)</f>
        <v>#REF!</v>
      </c>
      <c r="AA42" s="241" t="str">
        <f t="shared" si="9"/>
        <v/>
      </c>
      <c r="AB42" s="241" t="str">
        <f t="shared" ref="AB42:AB73" si="10">IF(ISNUMBER(AA42)=TRUE(),RANK(AA42,$AA$10:$AA$83,1),"")</f>
        <v/>
      </c>
    </row>
    <row r="43" spans="1:28" ht="15.75" x14ac:dyDescent="0.2">
      <c r="A43" s="1042">
        <v>45</v>
      </c>
      <c r="B43" s="1040" t="s">
        <v>916</v>
      </c>
      <c r="C43" s="1054" t="s">
        <v>196</v>
      </c>
      <c r="D43" s="1045">
        <v>11</v>
      </c>
      <c r="E43" s="1046"/>
      <c r="F43" s="1043">
        <v>11</v>
      </c>
      <c r="G43" s="1044"/>
      <c r="H43" s="1045">
        <v>11</v>
      </c>
      <c r="I43" s="1046"/>
      <c r="J43" s="1043">
        <v>11</v>
      </c>
      <c r="K43" s="1044"/>
      <c r="L43" s="1045">
        <v>11</v>
      </c>
      <c r="M43" s="1046"/>
      <c r="N43" s="1043">
        <v>11</v>
      </c>
      <c r="O43" s="1044"/>
      <c r="P43" s="1045">
        <v>6</v>
      </c>
      <c r="Q43" s="1046">
        <v>5263</v>
      </c>
      <c r="R43" s="1043">
        <v>2</v>
      </c>
      <c r="S43" s="1044">
        <v>10287</v>
      </c>
      <c r="T43" s="1067">
        <f t="shared" si="8"/>
        <v>74</v>
      </c>
      <c r="U43" s="1068">
        <v>15550</v>
      </c>
      <c r="V43" s="1070">
        <v>45</v>
      </c>
      <c r="W43" s="241" t="str">
        <f>IF(ISNUMBER(#REF!)=TRUE(),1,"")</f>
        <v/>
      </c>
      <c r="X43" s="241" t="str">
        <f>IF(ISNUMBER(#REF!)=TRUE(),#REF!,"")</f>
        <v/>
      </c>
      <c r="Y43" s="241" t="str">
        <f>IF(ISNUMBER(#REF!)=TRUE(),#REF!,"")</f>
        <v/>
      </c>
      <c r="Z43" s="242" t="e">
        <f>MAX(#REF!,#REF!,#REF!,#REF!,#REF!,#REF!,#REF!,#REF!)</f>
        <v>#REF!</v>
      </c>
      <c r="AA43" s="241" t="str">
        <f t="shared" si="9"/>
        <v/>
      </c>
      <c r="AB43" s="241" t="str">
        <f t="shared" si="10"/>
        <v/>
      </c>
    </row>
    <row r="44" spans="1:28" ht="15.75" x14ac:dyDescent="0.2">
      <c r="A44" s="1042">
        <v>46</v>
      </c>
      <c r="B44" s="1040" t="s">
        <v>915</v>
      </c>
      <c r="C44" s="1054" t="s">
        <v>194</v>
      </c>
      <c r="D44" s="1045">
        <v>11</v>
      </c>
      <c r="E44" s="1046"/>
      <c r="F44" s="1043">
        <v>11</v>
      </c>
      <c r="G44" s="1044"/>
      <c r="H44" s="1045">
        <v>11</v>
      </c>
      <c r="I44" s="1046"/>
      <c r="J44" s="1043">
        <v>11</v>
      </c>
      <c r="K44" s="1044"/>
      <c r="L44" s="1045">
        <v>11</v>
      </c>
      <c r="M44" s="1046"/>
      <c r="N44" s="1043">
        <v>11</v>
      </c>
      <c r="O44" s="1044"/>
      <c r="P44" s="1045">
        <v>6</v>
      </c>
      <c r="Q44" s="1046">
        <v>6730</v>
      </c>
      <c r="R44" s="1043">
        <v>4</v>
      </c>
      <c r="S44" s="1044">
        <v>11070</v>
      </c>
      <c r="T44" s="1067">
        <f t="shared" si="8"/>
        <v>76</v>
      </c>
      <c r="U44" s="1068">
        <v>17800</v>
      </c>
      <c r="V44" s="1070">
        <v>46</v>
      </c>
      <c r="W44" s="241" t="str">
        <f>IF(ISNUMBER(#REF!)=TRUE(),1,"")</f>
        <v/>
      </c>
      <c r="X44" s="241" t="str">
        <f>IF(ISNUMBER(#REF!)=TRUE(),#REF!,"")</f>
        <v/>
      </c>
      <c r="Y44" s="241" t="str">
        <f>IF(ISNUMBER(#REF!)=TRUE(),#REF!,"")</f>
        <v/>
      </c>
      <c r="Z44" s="242" t="e">
        <f>MAX(#REF!,#REF!,#REF!,#REF!,#REF!,#REF!,#REF!,#REF!)</f>
        <v>#REF!</v>
      </c>
      <c r="AA44" s="241" t="str">
        <f t="shared" si="9"/>
        <v/>
      </c>
      <c r="AB44" s="241" t="str">
        <f t="shared" si="10"/>
        <v/>
      </c>
    </row>
    <row r="45" spans="1:28" ht="15.75" x14ac:dyDescent="0.2">
      <c r="A45" s="1042">
        <v>47</v>
      </c>
      <c r="B45" s="1040" t="s">
        <v>918</v>
      </c>
      <c r="C45" s="1054" t="s">
        <v>473</v>
      </c>
      <c r="D45" s="1045">
        <v>11</v>
      </c>
      <c r="E45" s="1046"/>
      <c r="F45" s="1043">
        <v>11</v>
      </c>
      <c r="G45" s="1044"/>
      <c r="H45" s="1045">
        <v>11</v>
      </c>
      <c r="I45" s="1046"/>
      <c r="J45" s="1043">
        <v>11</v>
      </c>
      <c r="K45" s="1044"/>
      <c r="L45" s="1045">
        <v>11</v>
      </c>
      <c r="M45" s="1046"/>
      <c r="N45" s="1043">
        <v>11</v>
      </c>
      <c r="O45" s="1044"/>
      <c r="P45" s="1045">
        <v>9</v>
      </c>
      <c r="Q45" s="1046">
        <v>4206</v>
      </c>
      <c r="R45" s="1043">
        <v>3</v>
      </c>
      <c r="S45" s="1044">
        <v>10219</v>
      </c>
      <c r="T45" s="1067">
        <f t="shared" si="8"/>
        <v>78</v>
      </c>
      <c r="U45" s="1068">
        <v>14425</v>
      </c>
      <c r="V45" s="1070">
        <v>47</v>
      </c>
      <c r="W45" s="241" t="str">
        <f>IF(ISNUMBER(#REF!)=TRUE(),1,"")</f>
        <v/>
      </c>
      <c r="X45" s="241" t="str">
        <f>IF(ISNUMBER(#REF!)=TRUE(),#REF!,"")</f>
        <v/>
      </c>
      <c r="Y45" s="241" t="str">
        <f>IF(ISNUMBER(#REF!)=TRUE(),#REF!,"")</f>
        <v/>
      </c>
      <c r="Z45" s="242" t="e">
        <f>MAX(#REF!,#REF!,#REF!,#REF!,#REF!,#REF!,#REF!,#REF!)</f>
        <v>#REF!</v>
      </c>
      <c r="AA45" s="241" t="str">
        <f t="shared" si="9"/>
        <v/>
      </c>
      <c r="AB45" s="241" t="str">
        <f t="shared" si="10"/>
        <v/>
      </c>
    </row>
    <row r="46" spans="1:28" ht="15.75" x14ac:dyDescent="0.2">
      <c r="A46" s="1042">
        <v>48</v>
      </c>
      <c r="B46" s="1040" t="s">
        <v>801</v>
      </c>
      <c r="C46" s="1054" t="s">
        <v>196</v>
      </c>
      <c r="D46" s="1045">
        <v>9</v>
      </c>
      <c r="E46" s="1046">
        <v>285</v>
      </c>
      <c r="F46" s="1043">
        <v>8</v>
      </c>
      <c r="G46" s="1044">
        <v>1685</v>
      </c>
      <c r="H46" s="1045">
        <v>11</v>
      </c>
      <c r="I46" s="1046"/>
      <c r="J46" s="1043">
        <v>11</v>
      </c>
      <c r="K46" s="1044"/>
      <c r="L46" s="1045">
        <v>11</v>
      </c>
      <c r="M46" s="1046"/>
      <c r="N46" s="1043">
        <v>11</v>
      </c>
      <c r="O46" s="1044"/>
      <c r="P46" s="1045">
        <v>11</v>
      </c>
      <c r="Q46" s="1046"/>
      <c r="R46" s="1043">
        <v>9</v>
      </c>
      <c r="S46" s="1044">
        <v>4935</v>
      </c>
      <c r="T46" s="1067">
        <f t="shared" si="8"/>
        <v>81</v>
      </c>
      <c r="U46" s="1068">
        <f>IF(ISNUMBER(E46)=TRUE(),SUM(E46,G46,I46,K46,M46,O46,Q46,S46),"")</f>
        <v>6905</v>
      </c>
      <c r="V46" s="1070">
        <v>48</v>
      </c>
      <c r="W46" s="241" t="str">
        <f>IF(ISNUMBER(#REF!)=TRUE(),1,"")</f>
        <v/>
      </c>
      <c r="X46" s="241" t="str">
        <f>IF(ISNUMBER(#REF!)=TRUE(),#REF!,"")</f>
        <v/>
      </c>
      <c r="Y46" s="241" t="str">
        <f>IF(ISNUMBER(#REF!)=TRUE(),#REF!,"")</f>
        <v/>
      </c>
      <c r="Z46" s="242" t="e">
        <f>MAX(#REF!,#REF!,#REF!,#REF!,#REF!,#REF!,#REF!,#REF!)</f>
        <v>#REF!</v>
      </c>
      <c r="AA46" s="241" t="str">
        <f t="shared" si="9"/>
        <v/>
      </c>
      <c r="AB46" s="241" t="str">
        <f t="shared" si="10"/>
        <v/>
      </c>
    </row>
    <row r="47" spans="1:28" ht="15.75" x14ac:dyDescent="0.2">
      <c r="A47" s="1042">
        <v>49</v>
      </c>
      <c r="B47" s="1040" t="s">
        <v>870</v>
      </c>
      <c r="C47" s="1054" t="s">
        <v>474</v>
      </c>
      <c r="D47" s="1045">
        <v>11</v>
      </c>
      <c r="E47" s="1046">
        <v>0</v>
      </c>
      <c r="F47" s="1043">
        <v>11</v>
      </c>
      <c r="G47" s="1044">
        <v>0</v>
      </c>
      <c r="H47" s="1045">
        <v>9</v>
      </c>
      <c r="I47" s="1046">
        <v>1416</v>
      </c>
      <c r="J47" s="1043">
        <v>7</v>
      </c>
      <c r="K47" s="1044">
        <v>2900</v>
      </c>
      <c r="L47" s="1045">
        <v>11</v>
      </c>
      <c r="M47" s="1046"/>
      <c r="N47" s="1043">
        <v>11</v>
      </c>
      <c r="O47" s="1044"/>
      <c r="P47" s="1045">
        <v>11</v>
      </c>
      <c r="Q47" s="1046"/>
      <c r="R47" s="1043">
        <v>11</v>
      </c>
      <c r="S47" s="1044"/>
      <c r="T47" s="1067">
        <f t="shared" si="8"/>
        <v>82</v>
      </c>
      <c r="U47" s="1068">
        <f>IF(ISNUMBER(E47)=TRUE(),SUM(E47,G47,I47,K47,M47,O47,Q47,S47),"")</f>
        <v>4316</v>
      </c>
      <c r="V47" s="1070">
        <v>49</v>
      </c>
      <c r="W47" s="241" t="str">
        <f>IF(ISNUMBER(#REF!)=TRUE(),1,"")</f>
        <v/>
      </c>
      <c r="X47" s="241" t="str">
        <f>IF(ISNUMBER(#REF!)=TRUE(),#REF!,"")</f>
        <v/>
      </c>
      <c r="Y47" s="241" t="str">
        <f>IF(ISNUMBER(#REF!)=TRUE(),#REF!,"")</f>
        <v/>
      </c>
      <c r="Z47" s="242" t="e">
        <f>MAX(#REF!,#REF!,#REF!,#REF!,#REF!,#REF!,#REF!,#REF!)</f>
        <v>#REF!</v>
      </c>
      <c r="AA47" s="241" t="str">
        <f t="shared" si="9"/>
        <v/>
      </c>
      <c r="AB47" s="241" t="str">
        <f t="shared" si="10"/>
        <v/>
      </c>
    </row>
    <row r="48" spans="1:28" ht="15.75" x14ac:dyDescent="0.2">
      <c r="A48" s="1042">
        <v>50</v>
      </c>
      <c r="B48" s="1040" t="s">
        <v>816</v>
      </c>
      <c r="C48" s="1054" t="s">
        <v>793</v>
      </c>
      <c r="D48" s="1045">
        <v>10</v>
      </c>
      <c r="E48" s="1046">
        <v>1695</v>
      </c>
      <c r="F48" s="1043">
        <v>7</v>
      </c>
      <c r="G48" s="1044">
        <v>2770</v>
      </c>
      <c r="H48" s="1045">
        <v>11</v>
      </c>
      <c r="I48" s="1046"/>
      <c r="J48" s="1043">
        <v>11</v>
      </c>
      <c r="K48" s="1044"/>
      <c r="L48" s="1045">
        <v>11</v>
      </c>
      <c r="M48" s="1046"/>
      <c r="N48" s="1043">
        <v>11</v>
      </c>
      <c r="O48" s="1044"/>
      <c r="P48" s="1045">
        <v>11</v>
      </c>
      <c r="Q48" s="1046"/>
      <c r="R48" s="1043">
        <v>11</v>
      </c>
      <c r="S48" s="1044"/>
      <c r="T48" s="1067">
        <f t="shared" si="8"/>
        <v>83</v>
      </c>
      <c r="U48" s="1068">
        <f>IF(ISNUMBER(E48)=TRUE(),SUM(E48,G48,I48,K48,M48,O48,Q48,S48),"")</f>
        <v>4465</v>
      </c>
      <c r="V48" s="1070">
        <v>50</v>
      </c>
      <c r="W48" s="241" t="str">
        <f>IF(ISNUMBER(#REF!)=TRUE(),1,"")</f>
        <v/>
      </c>
      <c r="X48" s="241" t="str">
        <f>IF(ISNUMBER(#REF!)=TRUE(),#REF!,"")</f>
        <v/>
      </c>
      <c r="Y48" s="241" t="str">
        <f>IF(ISNUMBER(#REF!)=TRUE(),#REF!,"")</f>
        <v/>
      </c>
      <c r="Z48" s="242" t="e">
        <f>MAX(#REF!,#REF!,#REF!,#REF!,#REF!,#REF!,#REF!,#REF!)</f>
        <v>#REF!</v>
      </c>
      <c r="AA48" s="241" t="str">
        <f t="shared" si="9"/>
        <v/>
      </c>
      <c r="AB48" s="241" t="str">
        <f t="shared" si="10"/>
        <v/>
      </c>
    </row>
    <row r="49" spans="1:28" ht="15.75" x14ac:dyDescent="0.2">
      <c r="A49" s="1042">
        <v>51</v>
      </c>
      <c r="B49" s="1040" t="s">
        <v>917</v>
      </c>
      <c r="C49" s="1054" t="s">
        <v>525</v>
      </c>
      <c r="D49" s="1045">
        <v>11</v>
      </c>
      <c r="E49" s="1046"/>
      <c r="F49" s="1043">
        <v>11</v>
      </c>
      <c r="G49" s="1044"/>
      <c r="H49" s="1045">
        <v>11</v>
      </c>
      <c r="I49" s="1046"/>
      <c r="J49" s="1043">
        <v>11</v>
      </c>
      <c r="K49" s="1044"/>
      <c r="L49" s="1045">
        <v>11</v>
      </c>
      <c r="M49" s="1046"/>
      <c r="N49" s="1043">
        <v>11</v>
      </c>
      <c r="O49" s="1044"/>
      <c r="P49" s="1045">
        <v>8</v>
      </c>
      <c r="Q49" s="1046">
        <v>4855</v>
      </c>
      <c r="R49" s="1043">
        <v>11</v>
      </c>
      <c r="S49" s="1044"/>
      <c r="T49" s="1067">
        <f t="shared" si="8"/>
        <v>85</v>
      </c>
      <c r="U49" s="1068">
        <v>4855</v>
      </c>
      <c r="V49" s="1070">
        <v>51</v>
      </c>
      <c r="W49" s="241" t="str">
        <f>IF(ISNUMBER(#REF!)=TRUE(),1,"")</f>
        <v/>
      </c>
      <c r="X49" s="241" t="str">
        <f>IF(ISNUMBER(#REF!)=TRUE(),#REF!,"")</f>
        <v/>
      </c>
      <c r="Y49" s="241" t="str">
        <f>IF(ISNUMBER(#REF!)=TRUE(),#REF!,"")</f>
        <v/>
      </c>
      <c r="Z49" s="242" t="e">
        <f>MAX(#REF!,#REF!,#REF!,#REF!,#REF!,#REF!,#REF!,#REF!)</f>
        <v>#REF!</v>
      </c>
      <c r="AA49" s="241" t="str">
        <f t="shared" si="9"/>
        <v/>
      </c>
      <c r="AB49" s="241" t="str">
        <f t="shared" si="10"/>
        <v/>
      </c>
    </row>
    <row r="50" spans="1:28" ht="15.75" x14ac:dyDescent="0.2">
      <c r="A50" s="1042">
        <v>52</v>
      </c>
      <c r="B50" s="1040" t="s">
        <v>805</v>
      </c>
      <c r="C50" s="1054" t="s">
        <v>474</v>
      </c>
      <c r="D50" s="1045">
        <v>9</v>
      </c>
      <c r="E50" s="1046">
        <v>2120</v>
      </c>
      <c r="F50" s="1043">
        <v>10</v>
      </c>
      <c r="G50" s="1044">
        <v>680</v>
      </c>
      <c r="H50" s="1045">
        <v>11</v>
      </c>
      <c r="I50" s="1046"/>
      <c r="J50" s="1043">
        <v>11</v>
      </c>
      <c r="K50" s="1044"/>
      <c r="L50" s="1045">
        <v>11</v>
      </c>
      <c r="M50" s="1046"/>
      <c r="N50" s="1043">
        <v>11</v>
      </c>
      <c r="O50" s="1044"/>
      <c r="P50" s="1045">
        <v>11</v>
      </c>
      <c r="Q50" s="1046"/>
      <c r="R50" s="1043">
        <v>11</v>
      </c>
      <c r="S50" s="1044"/>
      <c r="T50" s="1067">
        <f t="shared" si="8"/>
        <v>85</v>
      </c>
      <c r="U50" s="1068">
        <f>IF(ISNUMBER(E50)=TRUE(),SUM(E50,G50,I50,K50,M50,O50,Q50,S50),"")</f>
        <v>2800</v>
      </c>
      <c r="V50" s="1070">
        <v>52</v>
      </c>
      <c r="W50" s="241" t="str">
        <f>IF(ISNUMBER(#REF!)=TRUE(),1,"")</f>
        <v/>
      </c>
      <c r="X50" s="241" t="str">
        <f>IF(ISNUMBER(#REF!)=TRUE(),#REF!,"")</f>
        <v/>
      </c>
      <c r="Y50" s="241" t="str">
        <f>IF(ISNUMBER(#REF!)=TRUE(),#REF!,"")</f>
        <v/>
      </c>
      <c r="Z50" s="242" t="e">
        <f>MAX(#REF!,#REF!,#REF!,#REF!,#REF!,#REF!,#REF!,#REF!)</f>
        <v>#REF!</v>
      </c>
      <c r="AA50" s="241" t="str">
        <f t="shared" si="9"/>
        <v/>
      </c>
      <c r="AB50" s="241" t="str">
        <f t="shared" si="10"/>
        <v/>
      </c>
    </row>
    <row r="51" spans="1:28" ht="15.75" x14ac:dyDescent="0.2">
      <c r="A51" s="1042">
        <v>53</v>
      </c>
      <c r="B51" s="1040"/>
      <c r="C51" s="1054"/>
      <c r="D51" s="1045"/>
      <c r="E51" s="1046"/>
      <c r="F51" s="1043"/>
      <c r="G51" s="1044"/>
      <c r="H51" s="1045"/>
      <c r="I51" s="1046"/>
      <c r="J51" s="1043"/>
      <c r="K51" s="1044"/>
      <c r="L51" s="1045"/>
      <c r="M51" s="1046"/>
      <c r="N51" s="1043"/>
      <c r="O51" s="1044"/>
      <c r="P51" s="1045"/>
      <c r="Q51" s="1046"/>
      <c r="R51" s="1043"/>
      <c r="S51" s="1044"/>
      <c r="T51" s="1067" t="str">
        <f t="shared" ref="T51" si="11">IF(ISNUMBER(D51)=TRUE(),SUM(D51,F51,H51,J51,L51,N51,P51,R51),"")</f>
        <v/>
      </c>
      <c r="U51" s="1068" t="str">
        <f t="shared" ref="U51" si="12">IF(ISNUMBER(E51)=TRUE(),SUM(E51,G51,I51,K51,M51,O51,Q51,S51),"")</f>
        <v/>
      </c>
      <c r="V51" s="1070">
        <v>53</v>
      </c>
      <c r="W51" s="241" t="str">
        <f>IF(ISNUMBER(#REF!)=TRUE(),1,"")</f>
        <v/>
      </c>
      <c r="X51" s="241" t="str">
        <f>IF(ISNUMBER(#REF!)=TRUE(),#REF!,"")</f>
        <v/>
      </c>
      <c r="Y51" s="241" t="str">
        <f>IF(ISNUMBER(#REF!)=TRUE(),#REF!,"")</f>
        <v/>
      </c>
      <c r="Z51" s="242" t="e">
        <f>MAX(#REF!,#REF!,#REF!,#REF!,#REF!,#REF!,#REF!,#REF!)</f>
        <v>#REF!</v>
      </c>
      <c r="AA51" s="241" t="str">
        <f t="shared" si="9"/>
        <v/>
      </c>
      <c r="AB51" s="241" t="str">
        <f t="shared" si="10"/>
        <v/>
      </c>
    </row>
    <row r="52" spans="1:28" x14ac:dyDescent="0.2">
      <c r="W52" s="241" t="str">
        <f>IF(ISNUMBER(#REF!)=TRUE(),1,"")</f>
        <v/>
      </c>
      <c r="X52" s="241" t="str">
        <f>IF(ISNUMBER(#REF!)=TRUE(),#REF!,"")</f>
        <v/>
      </c>
      <c r="Y52" s="241" t="str">
        <f>IF(ISNUMBER(#REF!)=TRUE(),#REF!,"")</f>
        <v/>
      </c>
      <c r="Z52" s="242" t="e">
        <f>MAX(#REF!,#REF!,#REF!,#REF!,#REF!,#REF!,#REF!,#REF!)</f>
        <v>#REF!</v>
      </c>
      <c r="AA52" s="241" t="str">
        <f t="shared" si="9"/>
        <v/>
      </c>
      <c r="AB52" s="241" t="str">
        <f t="shared" si="10"/>
        <v/>
      </c>
    </row>
    <row r="53" spans="1:28" x14ac:dyDescent="0.2">
      <c r="W53" s="241" t="str">
        <f>IF(ISNUMBER(#REF!)=TRUE(),1,"")</f>
        <v/>
      </c>
      <c r="X53" s="241" t="str">
        <f>IF(ISNUMBER(#REF!)=TRUE(),#REF!,"")</f>
        <v/>
      </c>
      <c r="Y53" s="241" t="str">
        <f>IF(ISNUMBER(#REF!)=TRUE(),#REF!,"")</f>
        <v/>
      </c>
      <c r="Z53" s="242" t="e">
        <f>MAX(#REF!,#REF!,#REF!,#REF!,#REF!,#REF!,#REF!,#REF!)</f>
        <v>#REF!</v>
      </c>
      <c r="AA53" s="241" t="str">
        <f t="shared" si="9"/>
        <v/>
      </c>
      <c r="AB53" s="241" t="str">
        <f t="shared" si="10"/>
        <v/>
      </c>
    </row>
    <row r="54" spans="1:28" x14ac:dyDescent="0.2">
      <c r="W54" s="241" t="str">
        <f>IF(ISNUMBER(#REF!)=TRUE(),1,"")</f>
        <v/>
      </c>
      <c r="X54" s="241" t="str">
        <f>IF(ISNUMBER(#REF!)=TRUE(),#REF!,"")</f>
        <v/>
      </c>
      <c r="Y54" s="241" t="str">
        <f>IF(ISNUMBER(#REF!)=TRUE(),#REF!,"")</f>
        <v/>
      </c>
      <c r="Z54" s="242" t="e">
        <f>MAX(#REF!,#REF!,#REF!,#REF!,#REF!,#REF!,#REF!,#REF!)</f>
        <v>#REF!</v>
      </c>
      <c r="AA54" s="241" t="str">
        <f t="shared" si="9"/>
        <v/>
      </c>
      <c r="AB54" s="241" t="str">
        <f t="shared" si="10"/>
        <v/>
      </c>
    </row>
    <row r="55" spans="1:28" x14ac:dyDescent="0.2">
      <c r="W55" s="241" t="str">
        <f>IF(ISNUMBER(#REF!)=TRUE(),1,"")</f>
        <v/>
      </c>
      <c r="X55" s="241" t="str">
        <f>IF(ISNUMBER(#REF!)=TRUE(),#REF!,"")</f>
        <v/>
      </c>
      <c r="Y55" s="241" t="str">
        <f>IF(ISNUMBER(#REF!)=TRUE(),#REF!,"")</f>
        <v/>
      </c>
      <c r="Z55" s="242" t="e">
        <f>MAX(#REF!,#REF!,#REF!,#REF!,#REF!,#REF!,#REF!,#REF!)</f>
        <v>#REF!</v>
      </c>
      <c r="AA55" s="241" t="str">
        <f t="shared" si="9"/>
        <v/>
      </c>
      <c r="AB55" s="241" t="str">
        <f t="shared" si="10"/>
        <v/>
      </c>
    </row>
    <row r="56" spans="1:28" x14ac:dyDescent="0.2">
      <c r="W56" s="241" t="str">
        <f>IF(ISNUMBER(#REF!)=TRUE(),1,"")</f>
        <v/>
      </c>
      <c r="X56" s="241" t="str">
        <f>IF(ISNUMBER(#REF!)=TRUE(),#REF!,"")</f>
        <v/>
      </c>
      <c r="Y56" s="241" t="str">
        <f>IF(ISNUMBER(#REF!)=TRUE(),#REF!,"")</f>
        <v/>
      </c>
      <c r="Z56" s="242" t="e">
        <f>MAX(#REF!,#REF!,#REF!,#REF!,#REF!,#REF!,#REF!,#REF!)</f>
        <v>#REF!</v>
      </c>
      <c r="AA56" s="241" t="str">
        <f t="shared" si="9"/>
        <v/>
      </c>
      <c r="AB56" s="241" t="str">
        <f t="shared" si="10"/>
        <v/>
      </c>
    </row>
    <row r="57" spans="1:28" x14ac:dyDescent="0.2">
      <c r="W57" s="241" t="str">
        <f>IF(ISNUMBER(#REF!)=TRUE(),1,"")</f>
        <v/>
      </c>
      <c r="X57" s="241" t="str">
        <f>IF(ISNUMBER(#REF!)=TRUE(),#REF!,"")</f>
        <v/>
      </c>
      <c r="Y57" s="241" t="str">
        <f>IF(ISNUMBER(#REF!)=TRUE(),#REF!,"")</f>
        <v/>
      </c>
      <c r="Z57" s="242" t="e">
        <f>MAX(#REF!,#REF!,#REF!,#REF!,#REF!,#REF!,#REF!,#REF!)</f>
        <v>#REF!</v>
      </c>
      <c r="AA57" s="241" t="str">
        <f t="shared" si="9"/>
        <v/>
      </c>
      <c r="AB57" s="241" t="str">
        <f t="shared" si="10"/>
        <v/>
      </c>
    </row>
    <row r="58" spans="1:28" x14ac:dyDescent="0.2">
      <c r="W58" s="241" t="str">
        <f>IF(ISNUMBER(#REF!)=TRUE(),1,"")</f>
        <v/>
      </c>
      <c r="X58" s="241" t="str">
        <f>IF(ISNUMBER(#REF!)=TRUE(),#REF!,"")</f>
        <v/>
      </c>
      <c r="Y58" s="241" t="str">
        <f>IF(ISNUMBER(#REF!)=TRUE(),#REF!,"")</f>
        <v/>
      </c>
      <c r="Z58" s="242" t="e">
        <f>MAX(#REF!,#REF!,#REF!,#REF!,#REF!,#REF!,#REF!,#REF!)</f>
        <v>#REF!</v>
      </c>
      <c r="AA58" s="241" t="str">
        <f t="shared" si="9"/>
        <v/>
      </c>
      <c r="AB58" s="241" t="str">
        <f t="shared" si="10"/>
        <v/>
      </c>
    </row>
    <row r="59" spans="1:28" x14ac:dyDescent="0.2">
      <c r="W59" s="241" t="str">
        <f>IF(ISNUMBER(#REF!)=TRUE(),1,"")</f>
        <v/>
      </c>
      <c r="X59" s="241" t="str">
        <f>IF(ISNUMBER(#REF!)=TRUE(),#REF!,"")</f>
        <v/>
      </c>
      <c r="Y59" s="241" t="str">
        <f>IF(ISNUMBER(#REF!)=TRUE(),#REF!,"")</f>
        <v/>
      </c>
      <c r="Z59" s="242" t="e">
        <f>MAX(#REF!,#REF!,#REF!,#REF!,#REF!,#REF!,#REF!,#REF!)</f>
        <v>#REF!</v>
      </c>
      <c r="AA59" s="241" t="str">
        <f t="shared" si="9"/>
        <v/>
      </c>
      <c r="AB59" s="241" t="str">
        <f t="shared" si="10"/>
        <v/>
      </c>
    </row>
    <row r="60" spans="1:28" x14ac:dyDescent="0.2">
      <c r="W60" s="241" t="str">
        <f>IF(ISNUMBER(#REF!)=TRUE(),1,"")</f>
        <v/>
      </c>
      <c r="X60" s="241" t="str">
        <f>IF(ISNUMBER(#REF!)=TRUE(),#REF!,"")</f>
        <v/>
      </c>
      <c r="Y60" s="241" t="str">
        <f>IF(ISNUMBER(#REF!)=TRUE(),#REF!,"")</f>
        <v/>
      </c>
      <c r="Z60" s="242" t="e">
        <f>MAX(#REF!,#REF!,#REF!,#REF!,#REF!,#REF!,#REF!,#REF!)</f>
        <v>#REF!</v>
      </c>
      <c r="AA60" s="241" t="str">
        <f t="shared" si="9"/>
        <v/>
      </c>
      <c r="AB60" s="241" t="str">
        <f t="shared" si="10"/>
        <v/>
      </c>
    </row>
    <row r="61" spans="1:28" x14ac:dyDescent="0.2">
      <c r="W61" s="241" t="str">
        <f>IF(ISNUMBER(#REF!)=TRUE(),1,"")</f>
        <v/>
      </c>
      <c r="X61" s="241" t="str">
        <f>IF(ISNUMBER(#REF!)=TRUE(),#REF!,"")</f>
        <v/>
      </c>
      <c r="Y61" s="241" t="str">
        <f>IF(ISNUMBER(#REF!)=TRUE(),#REF!,"")</f>
        <v/>
      </c>
      <c r="Z61" s="242" t="e">
        <f>MAX(#REF!,#REF!,#REF!,#REF!,#REF!,#REF!,#REF!,#REF!)</f>
        <v>#REF!</v>
      </c>
      <c r="AA61" s="241" t="str">
        <f t="shared" si="9"/>
        <v/>
      </c>
      <c r="AB61" s="241" t="str">
        <f t="shared" si="10"/>
        <v/>
      </c>
    </row>
    <row r="62" spans="1:28" x14ac:dyDescent="0.2">
      <c r="W62" s="241" t="str">
        <f>IF(ISNUMBER(#REF!)=TRUE(),1,"")</f>
        <v/>
      </c>
      <c r="X62" s="241" t="str">
        <f>IF(ISNUMBER(#REF!)=TRUE(),#REF!,"")</f>
        <v/>
      </c>
      <c r="Y62" s="241" t="str">
        <f>IF(ISNUMBER(#REF!)=TRUE(),#REF!,"")</f>
        <v/>
      </c>
      <c r="Z62" s="242" t="e">
        <f>MAX(#REF!,#REF!,#REF!,#REF!,#REF!,#REF!,#REF!,#REF!)</f>
        <v>#REF!</v>
      </c>
      <c r="AA62" s="241" t="str">
        <f t="shared" si="9"/>
        <v/>
      </c>
      <c r="AB62" s="241" t="str">
        <f t="shared" si="10"/>
        <v/>
      </c>
    </row>
    <row r="63" spans="1:28" x14ac:dyDescent="0.2">
      <c r="W63" s="241" t="str">
        <f>IF(ISNUMBER(#REF!)=TRUE(),1,"")</f>
        <v/>
      </c>
      <c r="X63" s="241" t="str">
        <f>IF(ISNUMBER(#REF!)=TRUE(),#REF!,"")</f>
        <v/>
      </c>
      <c r="Y63" s="241" t="str">
        <f>IF(ISNUMBER(#REF!)=TRUE(),#REF!,"")</f>
        <v/>
      </c>
      <c r="Z63" s="242" t="e">
        <f>MAX(#REF!,#REF!,#REF!,#REF!,#REF!,#REF!,#REF!,#REF!)</f>
        <v>#REF!</v>
      </c>
      <c r="AA63" s="241" t="str">
        <f t="shared" si="9"/>
        <v/>
      </c>
      <c r="AB63" s="241" t="str">
        <f t="shared" si="10"/>
        <v/>
      </c>
    </row>
    <row r="64" spans="1:28" x14ac:dyDescent="0.2">
      <c r="W64" s="241" t="str">
        <f>IF(ISNUMBER(#REF!)=TRUE(),1,"")</f>
        <v/>
      </c>
      <c r="X64" s="241" t="str">
        <f>IF(ISNUMBER(#REF!)=TRUE(),#REF!,"")</f>
        <v/>
      </c>
      <c r="Y64" s="241" t="str">
        <f>IF(ISNUMBER(#REF!)=TRUE(),#REF!,"")</f>
        <v/>
      </c>
      <c r="Z64" s="242" t="e">
        <f>MAX(#REF!,#REF!,#REF!,#REF!,#REF!,#REF!,#REF!,#REF!)</f>
        <v>#REF!</v>
      </c>
      <c r="AA64" s="241" t="str">
        <f t="shared" si="9"/>
        <v/>
      </c>
      <c r="AB64" s="241" t="str">
        <f t="shared" si="10"/>
        <v/>
      </c>
    </row>
    <row r="65" spans="23:28" x14ac:dyDescent="0.2">
      <c r="W65" s="241" t="str">
        <f>IF(ISNUMBER(#REF!)=TRUE(),1,"")</f>
        <v/>
      </c>
      <c r="X65" s="241" t="str">
        <f>IF(ISNUMBER(#REF!)=TRUE(),#REF!,"")</f>
        <v/>
      </c>
      <c r="Y65" s="241" t="str">
        <f>IF(ISNUMBER(#REF!)=TRUE(),#REF!,"")</f>
        <v/>
      </c>
      <c r="Z65" s="242" t="e">
        <f>MAX(#REF!,#REF!,#REF!,#REF!,#REF!,#REF!,#REF!,#REF!)</f>
        <v>#REF!</v>
      </c>
      <c r="AA65" s="241" t="str">
        <f t="shared" si="9"/>
        <v/>
      </c>
      <c r="AB65" s="241" t="str">
        <f t="shared" si="10"/>
        <v/>
      </c>
    </row>
    <row r="66" spans="23:28" x14ac:dyDescent="0.2">
      <c r="W66" s="241" t="str">
        <f>IF(ISNUMBER(#REF!)=TRUE(),1,"")</f>
        <v/>
      </c>
      <c r="X66" s="241" t="str">
        <f>IF(ISNUMBER(#REF!)=TRUE(),#REF!,"")</f>
        <v/>
      </c>
      <c r="Y66" s="241" t="str">
        <f>IF(ISNUMBER(#REF!)=TRUE(),#REF!,"")</f>
        <v/>
      </c>
      <c r="Z66" s="242" t="e">
        <f>MAX(#REF!,#REF!,#REF!,#REF!,#REF!,#REF!,#REF!,#REF!)</f>
        <v>#REF!</v>
      </c>
      <c r="AA66" s="241" t="str">
        <f t="shared" si="9"/>
        <v/>
      </c>
      <c r="AB66" s="241" t="str">
        <f t="shared" si="10"/>
        <v/>
      </c>
    </row>
    <row r="67" spans="23:28" x14ac:dyDescent="0.2">
      <c r="W67" s="241" t="str">
        <f>IF(ISNUMBER(#REF!)=TRUE(),1,"")</f>
        <v/>
      </c>
      <c r="X67" s="241" t="str">
        <f>IF(ISNUMBER(#REF!)=TRUE(),#REF!,"")</f>
        <v/>
      </c>
      <c r="Y67" s="241" t="str">
        <f>IF(ISNUMBER(#REF!)=TRUE(),#REF!,"")</f>
        <v/>
      </c>
      <c r="Z67" s="242" t="e">
        <f>MAX(#REF!,#REF!,#REF!,#REF!,#REF!,#REF!,#REF!,#REF!)</f>
        <v>#REF!</v>
      </c>
      <c r="AA67" s="241" t="str">
        <f t="shared" si="9"/>
        <v/>
      </c>
      <c r="AB67" s="241" t="str">
        <f t="shared" si="10"/>
        <v/>
      </c>
    </row>
    <row r="68" spans="23:28" x14ac:dyDescent="0.2">
      <c r="W68" s="241" t="str">
        <f>IF(ISNUMBER(#REF!)=TRUE(),1,"")</f>
        <v/>
      </c>
      <c r="X68" s="241" t="str">
        <f>IF(ISNUMBER(#REF!)=TRUE(),#REF!,"")</f>
        <v/>
      </c>
      <c r="Y68" s="241" t="str">
        <f>IF(ISNUMBER(#REF!)=TRUE(),#REF!,"")</f>
        <v/>
      </c>
      <c r="Z68" s="242" t="e">
        <f>MAX(#REF!,#REF!,#REF!,#REF!,#REF!,#REF!,#REF!,#REF!)</f>
        <v>#REF!</v>
      </c>
      <c r="AA68" s="241" t="str">
        <f t="shared" si="9"/>
        <v/>
      </c>
      <c r="AB68" s="241" t="str">
        <f t="shared" si="10"/>
        <v/>
      </c>
    </row>
    <row r="69" spans="23:28" x14ac:dyDescent="0.2">
      <c r="W69" s="241" t="str">
        <f>IF(ISNUMBER(#REF!)=TRUE(),1,"")</f>
        <v/>
      </c>
      <c r="X69" s="241" t="str">
        <f>IF(ISNUMBER(#REF!)=TRUE(),#REF!,"")</f>
        <v/>
      </c>
      <c r="Y69" s="241" t="str">
        <f>IF(ISNUMBER(#REF!)=TRUE(),#REF!,"")</f>
        <v/>
      </c>
      <c r="Z69" s="242" t="e">
        <f>MAX(#REF!,#REF!,#REF!,#REF!,#REF!,#REF!,#REF!,#REF!)</f>
        <v>#REF!</v>
      </c>
      <c r="AA69" s="241" t="str">
        <f t="shared" si="9"/>
        <v/>
      </c>
      <c r="AB69" s="241" t="str">
        <f t="shared" si="10"/>
        <v/>
      </c>
    </row>
    <row r="70" spans="23:28" x14ac:dyDescent="0.2">
      <c r="W70" s="241" t="str">
        <f>IF(ISNUMBER(#REF!)=TRUE(),1,"")</f>
        <v/>
      </c>
      <c r="X70" s="241" t="str">
        <f>IF(ISNUMBER(#REF!)=TRUE(),#REF!,"")</f>
        <v/>
      </c>
      <c r="Y70" s="241" t="str">
        <f>IF(ISNUMBER(#REF!)=TRUE(),#REF!,"")</f>
        <v/>
      </c>
      <c r="Z70" s="242" t="e">
        <f>MAX(#REF!,#REF!,#REF!,#REF!,#REF!,#REF!,#REF!,#REF!)</f>
        <v>#REF!</v>
      </c>
      <c r="AA70" s="241" t="str">
        <f t="shared" ref="AA70:AA83" si="13">IF(ISNUMBER(X70)=TRUE(),X70-Y70/100000-Z70/1000000000,"")</f>
        <v/>
      </c>
      <c r="AB70" s="241" t="str">
        <f t="shared" si="10"/>
        <v/>
      </c>
    </row>
    <row r="71" spans="23:28" x14ac:dyDescent="0.2">
      <c r="W71" s="241" t="str">
        <f>IF(ISNUMBER(#REF!)=TRUE(),1,"")</f>
        <v/>
      </c>
      <c r="X71" s="241" t="str">
        <f>IF(ISNUMBER(#REF!)=TRUE(),#REF!,"")</f>
        <v/>
      </c>
      <c r="Y71" s="241" t="str">
        <f>IF(ISNUMBER(#REF!)=TRUE(),#REF!,"")</f>
        <v/>
      </c>
      <c r="Z71" s="242" t="e">
        <f>MAX(#REF!,#REF!,#REF!,#REF!,#REF!,#REF!,#REF!,#REF!)</f>
        <v>#REF!</v>
      </c>
      <c r="AA71" s="241" t="str">
        <f t="shared" si="13"/>
        <v/>
      </c>
      <c r="AB71" s="241" t="str">
        <f t="shared" si="10"/>
        <v/>
      </c>
    </row>
    <row r="72" spans="23:28" x14ac:dyDescent="0.2">
      <c r="W72" s="241" t="str">
        <f>IF(ISNUMBER(#REF!)=TRUE(),1,"")</f>
        <v/>
      </c>
      <c r="X72" s="241" t="str">
        <f>IF(ISNUMBER(#REF!)=TRUE(),#REF!,"")</f>
        <v/>
      </c>
      <c r="Y72" s="241" t="str">
        <f>IF(ISNUMBER(#REF!)=TRUE(),#REF!,"")</f>
        <v/>
      </c>
      <c r="Z72" s="242" t="e">
        <f>MAX(#REF!,#REF!,#REF!,#REF!,#REF!,#REF!,#REF!,#REF!)</f>
        <v>#REF!</v>
      </c>
      <c r="AA72" s="241" t="str">
        <f t="shared" si="13"/>
        <v/>
      </c>
      <c r="AB72" s="241" t="str">
        <f t="shared" si="10"/>
        <v/>
      </c>
    </row>
    <row r="73" spans="23:28" x14ac:dyDescent="0.2">
      <c r="W73" s="241" t="str">
        <f>IF(ISNUMBER(#REF!)=TRUE(),1,"")</f>
        <v/>
      </c>
      <c r="X73" s="241" t="str">
        <f>IF(ISNUMBER(#REF!)=TRUE(),#REF!,"")</f>
        <v/>
      </c>
      <c r="Y73" s="241" t="str">
        <f>IF(ISNUMBER(#REF!)=TRUE(),#REF!,"")</f>
        <v/>
      </c>
      <c r="Z73" s="242" t="e">
        <f>MAX(#REF!,#REF!,#REF!,#REF!,#REF!,#REF!,#REF!,#REF!)</f>
        <v>#REF!</v>
      </c>
      <c r="AA73" s="241" t="str">
        <f t="shared" si="13"/>
        <v/>
      </c>
      <c r="AB73" s="241" t="str">
        <f t="shared" si="10"/>
        <v/>
      </c>
    </row>
    <row r="74" spans="23:28" x14ac:dyDescent="0.2">
      <c r="W74" s="241" t="str">
        <f>IF(ISNUMBER(#REF!)=TRUE(),1,"")</f>
        <v/>
      </c>
      <c r="X74" s="241" t="str">
        <f>IF(ISNUMBER(#REF!)=TRUE(),#REF!,"")</f>
        <v/>
      </c>
      <c r="Y74" s="241" t="str">
        <f>IF(ISNUMBER(#REF!)=TRUE(),#REF!,"")</f>
        <v/>
      </c>
      <c r="Z74" s="242" t="e">
        <f>MAX(#REF!,#REF!,#REF!,#REF!,#REF!,#REF!,#REF!,#REF!)</f>
        <v>#REF!</v>
      </c>
      <c r="AA74" s="241" t="str">
        <f t="shared" si="13"/>
        <v/>
      </c>
      <c r="AB74" s="241" t="str">
        <f t="shared" ref="AB74:AB83" si="14">IF(ISNUMBER(AA74)=TRUE(),RANK(AA74,$AA$10:$AA$83,1),"")</f>
        <v/>
      </c>
    </row>
    <row r="75" spans="23:28" x14ac:dyDescent="0.2">
      <c r="W75" s="241" t="str">
        <f>IF(ISNUMBER(#REF!)=TRUE(),1,"")</f>
        <v/>
      </c>
      <c r="X75" s="241" t="str">
        <f>IF(ISNUMBER(#REF!)=TRUE(),#REF!,"")</f>
        <v/>
      </c>
      <c r="Y75" s="241" t="str">
        <f>IF(ISNUMBER(#REF!)=TRUE(),#REF!,"")</f>
        <v/>
      </c>
      <c r="Z75" s="242" t="e">
        <f>MAX(#REF!,#REF!,#REF!,#REF!,#REF!,#REF!,#REF!,#REF!)</f>
        <v>#REF!</v>
      </c>
      <c r="AA75" s="241" t="str">
        <f t="shared" si="13"/>
        <v/>
      </c>
      <c r="AB75" s="241" t="str">
        <f t="shared" si="14"/>
        <v/>
      </c>
    </row>
    <row r="76" spans="23:28" x14ac:dyDescent="0.2">
      <c r="W76" s="241" t="str">
        <f>IF(ISNUMBER(#REF!)=TRUE(),1,"")</f>
        <v/>
      </c>
      <c r="X76" s="241" t="str">
        <f>IF(ISNUMBER(#REF!)=TRUE(),#REF!,"")</f>
        <v/>
      </c>
      <c r="Y76" s="241" t="str">
        <f>IF(ISNUMBER(#REF!)=TRUE(),#REF!,"")</f>
        <v/>
      </c>
      <c r="Z76" s="242" t="e">
        <f>MAX(#REF!,#REF!,#REF!,#REF!,#REF!,#REF!,#REF!,#REF!)</f>
        <v>#REF!</v>
      </c>
      <c r="AA76" s="241" t="str">
        <f t="shared" si="13"/>
        <v/>
      </c>
      <c r="AB76" s="241" t="str">
        <f t="shared" si="14"/>
        <v/>
      </c>
    </row>
    <row r="77" spans="23:28" x14ac:dyDescent="0.2">
      <c r="W77" s="241" t="str">
        <f>IF(ISNUMBER(#REF!)=TRUE(),1,"")</f>
        <v/>
      </c>
      <c r="X77" s="241" t="str">
        <f>IF(ISNUMBER(#REF!)=TRUE(),#REF!,"")</f>
        <v/>
      </c>
      <c r="Y77" s="241" t="str">
        <f>IF(ISNUMBER(#REF!)=TRUE(),#REF!,"")</f>
        <v/>
      </c>
      <c r="Z77" s="242" t="e">
        <f>MAX(#REF!,#REF!,#REF!,#REF!,#REF!,#REF!,#REF!,#REF!)</f>
        <v>#REF!</v>
      </c>
      <c r="AA77" s="241" t="str">
        <f t="shared" si="13"/>
        <v/>
      </c>
      <c r="AB77" s="241" t="str">
        <f t="shared" si="14"/>
        <v/>
      </c>
    </row>
    <row r="78" spans="23:28" x14ac:dyDescent="0.2">
      <c r="W78" s="241" t="str">
        <f>IF(ISNUMBER(#REF!)=TRUE(),1,"")</f>
        <v/>
      </c>
      <c r="X78" s="241" t="str">
        <f>IF(ISNUMBER(#REF!)=TRUE(),#REF!,"")</f>
        <v/>
      </c>
      <c r="Y78" s="241" t="str">
        <f>IF(ISNUMBER(#REF!)=TRUE(),#REF!,"")</f>
        <v/>
      </c>
      <c r="Z78" s="242" t="e">
        <f>MAX(#REF!,#REF!,#REF!,#REF!,#REF!,#REF!,#REF!,#REF!)</f>
        <v>#REF!</v>
      </c>
      <c r="AA78" s="241" t="str">
        <f t="shared" si="13"/>
        <v/>
      </c>
      <c r="AB78" s="241" t="str">
        <f t="shared" si="14"/>
        <v/>
      </c>
    </row>
    <row r="79" spans="23:28" x14ac:dyDescent="0.2">
      <c r="W79" s="241" t="str">
        <f>IF(ISNUMBER(#REF!)=TRUE(),1,"")</f>
        <v/>
      </c>
      <c r="X79" s="241" t="str">
        <f>IF(ISNUMBER(#REF!)=TRUE(),#REF!,"")</f>
        <v/>
      </c>
      <c r="Y79" s="241" t="str">
        <f>IF(ISNUMBER(#REF!)=TRUE(),#REF!,"")</f>
        <v/>
      </c>
      <c r="Z79" s="242" t="e">
        <f>MAX(#REF!,#REF!,#REF!,#REF!,#REF!,#REF!,#REF!,#REF!)</f>
        <v>#REF!</v>
      </c>
      <c r="AA79" s="241" t="str">
        <f t="shared" si="13"/>
        <v/>
      </c>
      <c r="AB79" s="241" t="str">
        <f t="shared" si="14"/>
        <v/>
      </c>
    </row>
    <row r="80" spans="23:28" x14ac:dyDescent="0.2">
      <c r="W80" s="241" t="str">
        <f>IF(ISNUMBER(#REF!)=TRUE(),1,"")</f>
        <v/>
      </c>
      <c r="X80" s="241" t="str">
        <f>IF(ISNUMBER(#REF!)=TRUE(),#REF!,"")</f>
        <v/>
      </c>
      <c r="Y80" s="241" t="str">
        <f>IF(ISNUMBER(#REF!)=TRUE(),#REF!,"")</f>
        <v/>
      </c>
      <c r="Z80" s="242" t="e">
        <f>MAX(#REF!,#REF!,#REF!,#REF!,#REF!,#REF!,#REF!,#REF!)</f>
        <v>#REF!</v>
      </c>
      <c r="AA80" s="241" t="str">
        <f t="shared" si="13"/>
        <v/>
      </c>
      <c r="AB80" s="241" t="str">
        <f t="shared" si="14"/>
        <v/>
      </c>
    </row>
    <row r="81" spans="23:28" x14ac:dyDescent="0.2">
      <c r="W81" s="241" t="str">
        <f>IF(ISNUMBER(#REF!)=TRUE(),1,"")</f>
        <v/>
      </c>
      <c r="X81" s="241" t="str">
        <f>IF(ISNUMBER(#REF!)=TRUE(),#REF!,"")</f>
        <v/>
      </c>
      <c r="Y81" s="241" t="str">
        <f>IF(ISNUMBER(#REF!)=TRUE(),#REF!,"")</f>
        <v/>
      </c>
      <c r="Z81" s="242" t="e">
        <f>MAX(#REF!,#REF!,#REF!,#REF!,#REF!,#REF!,#REF!,#REF!)</f>
        <v>#REF!</v>
      </c>
      <c r="AA81" s="241" t="str">
        <f t="shared" si="13"/>
        <v/>
      </c>
      <c r="AB81" s="241" t="str">
        <f t="shared" si="14"/>
        <v/>
      </c>
    </row>
    <row r="82" spans="23:28" x14ac:dyDescent="0.2">
      <c r="W82" s="241" t="str">
        <f>IF(ISNUMBER(#REF!)=TRUE(),1,"")</f>
        <v/>
      </c>
      <c r="X82" s="241" t="str">
        <f>IF(ISNUMBER(#REF!)=TRUE(),#REF!,"")</f>
        <v/>
      </c>
      <c r="Y82" s="241" t="str">
        <f>IF(ISNUMBER(#REF!)=TRUE(),#REF!,"")</f>
        <v/>
      </c>
      <c r="Z82" s="242" t="e">
        <f>MAX(#REF!,#REF!,#REF!,#REF!,#REF!,#REF!,#REF!,#REF!)</f>
        <v>#REF!</v>
      </c>
      <c r="AA82" s="241" t="str">
        <f t="shared" si="13"/>
        <v/>
      </c>
      <c r="AB82" s="241" t="str">
        <f t="shared" si="14"/>
        <v/>
      </c>
    </row>
    <row r="83" spans="23:28" x14ac:dyDescent="0.2">
      <c r="W83" s="241" t="str">
        <f>IF(ISNUMBER(#REF!)=TRUE(),1,"")</f>
        <v/>
      </c>
      <c r="X83" s="241" t="str">
        <f>IF(ISNUMBER(#REF!)=TRUE(),#REF!,"")</f>
        <v/>
      </c>
      <c r="Y83" s="241" t="str">
        <f>IF(ISNUMBER(#REF!)=TRUE(),#REF!,"")</f>
        <v/>
      </c>
      <c r="Z83" s="242" t="e">
        <f>MAX(#REF!,#REF!,#REF!,#REF!,#REF!,#REF!,#REF!,#REF!)</f>
        <v>#REF!</v>
      </c>
      <c r="AA83" s="241" t="str">
        <f t="shared" si="13"/>
        <v/>
      </c>
      <c r="AB83" s="241" t="str">
        <f t="shared" si="14"/>
        <v/>
      </c>
    </row>
  </sheetData>
  <sortState ref="B10:U50">
    <sortCondition ref="T10:T50"/>
    <sortCondition descending="1" ref="U10:U50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51" xr:uid="{00000000-0002-0000-0D00-000000000000}">
      <formula1>IF(ISNUMBER(IZ10)=TRUE(),SUM(IZ10,JB10,JD10,JF10,JH10,JJ10,JL10,JN10),"")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0" scale="0" firstPageNumber="0" orientation="portrait" usePrinterDefaults="0" horizontalDpi="0" verticalDpi="0" copies="0"/>
  <headerFooter>
    <oddFooter>&amp;L&amp;YPojedinačni plasman lige&amp;R&amp;YStranica &amp;P</oddFooter>
  </headerFooter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">
    <tabColor rgb="FF92D050"/>
  </sheetPr>
  <dimension ref="A2:AN26"/>
  <sheetViews>
    <sheetView zoomScale="75" workbookViewId="0">
      <selection activeCell="Q9" sqref="Q9:R9"/>
    </sheetView>
  </sheetViews>
  <sheetFormatPr defaultRowHeight="12.75" x14ac:dyDescent="0.2"/>
  <cols>
    <col min="1" max="1" width="4.5703125" style="486" customWidth="1"/>
    <col min="2" max="2" width="17.140625" style="439" customWidth="1"/>
    <col min="3" max="3" width="5.7109375" style="439" customWidth="1"/>
    <col min="4" max="4" width="9.42578125" style="439" customWidth="1"/>
    <col min="5" max="5" width="5.7109375" style="439" customWidth="1"/>
    <col min="6" max="6" width="9.42578125" style="439" customWidth="1"/>
    <col min="7" max="7" width="5.7109375" style="439" customWidth="1"/>
    <col min="8" max="8" width="9.42578125" style="439" customWidth="1"/>
    <col min="9" max="9" width="5.7109375" style="439" customWidth="1"/>
    <col min="10" max="10" width="9.42578125" style="439" customWidth="1"/>
    <col min="11" max="11" width="5.7109375" style="439" customWidth="1"/>
    <col min="12" max="12" width="9.42578125" style="439" customWidth="1"/>
    <col min="13" max="13" width="5.85546875" style="439" customWidth="1"/>
    <col min="14" max="14" width="9.42578125" style="439" customWidth="1"/>
    <col min="15" max="15" width="5.7109375" style="439" customWidth="1"/>
    <col min="16" max="16" width="9.42578125" style="439" customWidth="1"/>
    <col min="17" max="17" width="5.7109375" style="439" customWidth="1"/>
    <col min="18" max="18" width="9.42578125" style="439" customWidth="1"/>
    <col min="19" max="19" width="6.28515625" style="439" customWidth="1"/>
    <col min="20" max="20" width="11" style="439" customWidth="1"/>
    <col min="21" max="21" width="10" style="439" bestFit="1" customWidth="1"/>
    <col min="22" max="22" width="9.140625" style="439"/>
    <col min="23" max="23" width="9.140625" style="439" hidden="1" customWidth="1"/>
    <col min="24" max="24" width="15.5703125" style="439" hidden="1" customWidth="1"/>
    <col min="25" max="25" width="9.140625" style="439" hidden="1" customWidth="1"/>
    <col min="26" max="26" width="16.7109375" style="439" hidden="1" customWidth="1"/>
    <col min="27" max="27" width="9.140625" style="439" hidden="1" customWidth="1"/>
    <col min="28" max="16384" width="9.140625" style="439"/>
  </cols>
  <sheetData>
    <row r="2" spans="1:40" x14ac:dyDescent="0.2"/>
    <row r="4" spans="1:40" ht="23.25" x14ac:dyDescent="0.35">
      <c r="C4" s="499" t="s">
        <v>0</v>
      </c>
      <c r="D4" s="498"/>
      <c r="K4" s="497" t="s">
        <v>1</v>
      </c>
    </row>
    <row r="5" spans="1:40" ht="18.75" x14ac:dyDescent="0.3">
      <c r="C5" s="496" t="s">
        <v>2</v>
      </c>
      <c r="E5" s="495"/>
      <c r="H5" s="494"/>
      <c r="I5" s="442" t="s">
        <v>239</v>
      </c>
      <c r="J5" s="442"/>
      <c r="K5" s="493"/>
      <c r="L5" s="442"/>
      <c r="M5" s="442"/>
      <c r="N5" s="442"/>
    </row>
    <row r="6" spans="1:40" ht="23.25" x14ac:dyDescent="0.2">
      <c r="K6" s="492" t="s">
        <v>3</v>
      </c>
    </row>
    <row r="7" spans="1:40" ht="13.5" thickBot="1" x14ac:dyDescent="0.25"/>
    <row r="8" spans="1:40" s="448" customFormat="1" ht="20.25" customHeight="1" thickTop="1" x14ac:dyDescent="0.2">
      <c r="A8" s="1903" t="s">
        <v>4</v>
      </c>
      <c r="B8" s="1906" t="s">
        <v>5</v>
      </c>
      <c r="C8" s="1891" t="s">
        <v>6</v>
      </c>
      <c r="D8" s="1892"/>
      <c r="E8" s="1893" t="s">
        <v>7</v>
      </c>
      <c r="F8" s="1902"/>
      <c r="G8" s="1891" t="s">
        <v>8</v>
      </c>
      <c r="H8" s="1892"/>
      <c r="I8" s="1893" t="s">
        <v>9</v>
      </c>
      <c r="J8" s="1902"/>
      <c r="K8" s="1891" t="s">
        <v>10</v>
      </c>
      <c r="L8" s="1892"/>
      <c r="M8" s="1893" t="s">
        <v>11</v>
      </c>
      <c r="N8" s="1902"/>
      <c r="O8" s="1891" t="s">
        <v>12</v>
      </c>
      <c r="P8" s="1892"/>
      <c r="Q8" s="1893" t="s">
        <v>13</v>
      </c>
      <c r="R8" s="1892"/>
      <c r="S8" s="1894" t="s">
        <v>18</v>
      </c>
      <c r="T8" s="1895"/>
      <c r="U8" s="1896"/>
    </row>
    <row r="9" spans="1:40" s="448" customFormat="1" ht="27.75" customHeight="1" x14ac:dyDescent="0.2">
      <c r="A9" s="1904"/>
      <c r="B9" s="1907"/>
      <c r="C9" s="1909" t="s">
        <v>440</v>
      </c>
      <c r="D9" s="1910"/>
      <c r="E9" s="1889" t="s">
        <v>441</v>
      </c>
      <c r="F9" s="1901"/>
      <c r="G9" s="1900" t="s">
        <v>442</v>
      </c>
      <c r="H9" s="1890"/>
      <c r="I9" s="1889" t="s">
        <v>443</v>
      </c>
      <c r="J9" s="1901"/>
      <c r="K9" s="1900" t="s">
        <v>444</v>
      </c>
      <c r="L9" s="1890"/>
      <c r="M9" s="1889" t="s">
        <v>445</v>
      </c>
      <c r="N9" s="1901"/>
      <c r="O9" s="1900" t="s">
        <v>889</v>
      </c>
      <c r="P9" s="1890"/>
      <c r="Q9" s="1889" t="s">
        <v>447</v>
      </c>
      <c r="R9" s="1890"/>
      <c r="S9" s="1897"/>
      <c r="T9" s="1898"/>
      <c r="U9" s="1899"/>
    </row>
    <row r="10" spans="1:40" s="448" customFormat="1" x14ac:dyDescent="0.2">
      <c r="A10" s="1905"/>
      <c r="B10" s="1908"/>
      <c r="C10" s="694"/>
      <c r="D10" s="695"/>
      <c r="E10" s="696"/>
      <c r="F10" s="697"/>
      <c r="G10" s="698"/>
      <c r="H10" s="699"/>
      <c r="I10" s="696"/>
      <c r="J10" s="697"/>
      <c r="K10" s="698"/>
      <c r="L10" s="699"/>
      <c r="M10" s="696"/>
      <c r="N10" s="697"/>
      <c r="O10" s="698"/>
      <c r="P10" s="699"/>
      <c r="Q10" s="696"/>
      <c r="R10" s="699"/>
      <c r="S10" s="698"/>
      <c r="T10" s="700"/>
      <c r="U10" s="701"/>
    </row>
    <row r="11" spans="1:40" s="448" customFormat="1" ht="15.75" x14ac:dyDescent="0.2">
      <c r="A11" s="702"/>
      <c r="B11" s="703"/>
      <c r="C11" s="694" t="s">
        <v>19</v>
      </c>
      <c r="D11" s="695" t="s">
        <v>20</v>
      </c>
      <c r="E11" s="704" t="s">
        <v>19</v>
      </c>
      <c r="F11" s="705" t="s">
        <v>20</v>
      </c>
      <c r="G11" s="694" t="s">
        <v>19</v>
      </c>
      <c r="H11" s="695" t="s">
        <v>20</v>
      </c>
      <c r="I11" s="704" t="s">
        <v>19</v>
      </c>
      <c r="J11" s="705" t="s">
        <v>20</v>
      </c>
      <c r="K11" s="694" t="s">
        <v>19</v>
      </c>
      <c r="L11" s="695" t="s">
        <v>20</v>
      </c>
      <c r="M11" s="704" t="s">
        <v>19</v>
      </c>
      <c r="N11" s="705" t="s">
        <v>20</v>
      </c>
      <c r="O11" s="694" t="s">
        <v>19</v>
      </c>
      <c r="P11" s="695" t="s">
        <v>20</v>
      </c>
      <c r="Q11" s="704" t="s">
        <v>19</v>
      </c>
      <c r="R11" s="695" t="s">
        <v>20</v>
      </c>
      <c r="S11" s="694" t="s">
        <v>19</v>
      </c>
      <c r="T11" s="706" t="s">
        <v>21</v>
      </c>
      <c r="U11" s="707" t="s">
        <v>22</v>
      </c>
    </row>
    <row r="12" spans="1:40" s="448" customFormat="1" ht="16.5" thickBot="1" x14ac:dyDescent="0.25">
      <c r="A12" s="708"/>
      <c r="B12" s="709"/>
      <c r="C12" s="710"/>
      <c r="D12" s="711"/>
      <c r="E12" s="710"/>
      <c r="F12" s="712"/>
      <c r="G12" s="710"/>
      <c r="H12" s="711"/>
      <c r="I12" s="710"/>
      <c r="J12" s="712"/>
      <c r="K12" s="710"/>
      <c r="L12" s="711"/>
      <c r="M12" s="710"/>
      <c r="N12" s="712"/>
      <c r="O12" s="710"/>
      <c r="P12" s="711"/>
      <c r="Q12" s="710"/>
      <c r="R12" s="711"/>
      <c r="S12" s="710"/>
      <c r="T12" s="713"/>
      <c r="U12" s="714"/>
    </row>
    <row r="13" spans="1:40" s="462" customFormat="1" ht="42.75" customHeight="1" thickTop="1" x14ac:dyDescent="0.2">
      <c r="A13" s="452">
        <v>1</v>
      </c>
      <c r="B13" s="970" t="s">
        <v>251</v>
      </c>
      <c r="C13" s="491">
        <v>2</v>
      </c>
      <c r="D13" s="458">
        <v>45579</v>
      </c>
      <c r="E13" s="490">
        <v>2</v>
      </c>
      <c r="F13" s="455">
        <v>21869</v>
      </c>
      <c r="G13" s="491">
        <v>1</v>
      </c>
      <c r="H13" s="458">
        <v>9769</v>
      </c>
      <c r="I13" s="490">
        <v>3</v>
      </c>
      <c r="J13" s="455">
        <v>10580</v>
      </c>
      <c r="K13" s="491">
        <v>3</v>
      </c>
      <c r="L13" s="458">
        <v>5215</v>
      </c>
      <c r="M13" s="490">
        <v>2</v>
      </c>
      <c r="N13" s="455">
        <v>9999</v>
      </c>
      <c r="O13" s="491">
        <v>5</v>
      </c>
      <c r="P13" s="458">
        <v>9614</v>
      </c>
      <c r="Q13" s="490">
        <v>1</v>
      </c>
      <c r="R13" s="455">
        <v>16499</v>
      </c>
      <c r="S13" s="810">
        <f t="shared" ref="S13:T20" si="0">IF(ISNUMBER(C13)=TRUE,SUM(C13,E13,G13,I13,K13,M13,O13,Q13),"")</f>
        <v>19</v>
      </c>
      <c r="T13" s="809">
        <f t="shared" si="0"/>
        <v>129124</v>
      </c>
      <c r="U13" s="973">
        <f t="shared" ref="U13:U20" si="1">IF(ISNUMBER(AA13)= TRUE,AA13,"")</f>
        <v>1</v>
      </c>
      <c r="W13" s="462">
        <f t="shared" ref="W13:W20" si="2">IF(ISNUMBER(S13)=TRUE,S13,"")</f>
        <v>19</v>
      </c>
      <c r="X13" s="462">
        <f t="shared" ref="X13:X20" si="3">IF(ISNUMBER(T13)=TRUE,T13,"")</f>
        <v>129124</v>
      </c>
      <c r="Y13" s="463">
        <f t="shared" ref="Y13:Y20" si="4">MAX(D13,F13,H13,J13,L13,N13,P13,R13)</f>
        <v>45579</v>
      </c>
      <c r="Z13" s="462">
        <f t="shared" ref="Z13:Z26" si="5">IF(ISNUMBER(W13)=TRUE,W13-X13/100000-Y13/1000000000,"")</f>
        <v>17.708714421000003</v>
      </c>
      <c r="AA13" s="462">
        <f t="shared" ref="AA13:AA26" si="6">IF(ISNUMBER(Z13)=TRUE,RANK(Z13,$Z$13:$Z$26,1),"")</f>
        <v>1</v>
      </c>
    </row>
    <row r="14" spans="1:40" s="462" customFormat="1" ht="42.75" customHeight="1" x14ac:dyDescent="0.2">
      <c r="A14" s="464">
        <v>2</v>
      </c>
      <c r="B14" s="971" t="s">
        <v>168</v>
      </c>
      <c r="C14" s="489">
        <v>3</v>
      </c>
      <c r="D14" s="470">
        <v>38134</v>
      </c>
      <c r="E14" s="488">
        <v>1</v>
      </c>
      <c r="F14" s="468">
        <v>22550</v>
      </c>
      <c r="G14" s="489">
        <v>4</v>
      </c>
      <c r="H14" s="470">
        <v>7488</v>
      </c>
      <c r="I14" s="488">
        <v>2</v>
      </c>
      <c r="J14" s="468">
        <v>14410</v>
      </c>
      <c r="K14" s="489">
        <v>1</v>
      </c>
      <c r="L14" s="470">
        <v>5988</v>
      </c>
      <c r="M14" s="488">
        <v>7</v>
      </c>
      <c r="N14" s="468">
        <v>6567</v>
      </c>
      <c r="O14" s="489">
        <v>6</v>
      </c>
      <c r="P14" s="470">
        <v>7553</v>
      </c>
      <c r="Q14" s="488">
        <v>3</v>
      </c>
      <c r="R14" s="468">
        <v>9928</v>
      </c>
      <c r="S14" s="811">
        <f t="shared" si="0"/>
        <v>27</v>
      </c>
      <c r="T14" s="812">
        <f t="shared" si="0"/>
        <v>112618</v>
      </c>
      <c r="U14" s="973">
        <f t="shared" si="1"/>
        <v>2</v>
      </c>
      <c r="W14" s="462">
        <f t="shared" si="2"/>
        <v>27</v>
      </c>
      <c r="X14" s="462">
        <f t="shared" si="3"/>
        <v>112618</v>
      </c>
      <c r="Y14" s="463">
        <f t="shared" si="4"/>
        <v>38134</v>
      </c>
      <c r="Z14" s="462">
        <f t="shared" si="5"/>
        <v>25.873781865999998</v>
      </c>
      <c r="AA14" s="462">
        <f t="shared" si="6"/>
        <v>2</v>
      </c>
    </row>
    <row r="15" spans="1:40" s="462" customFormat="1" ht="42.75" customHeight="1" x14ac:dyDescent="0.2">
      <c r="A15" s="464">
        <v>3</v>
      </c>
      <c r="B15" s="971" t="s">
        <v>475</v>
      </c>
      <c r="C15" s="489">
        <v>5</v>
      </c>
      <c r="D15" s="470">
        <v>31663</v>
      </c>
      <c r="E15" s="488">
        <v>6</v>
      </c>
      <c r="F15" s="468">
        <v>15833</v>
      </c>
      <c r="G15" s="489">
        <v>6</v>
      </c>
      <c r="H15" s="470">
        <v>6495</v>
      </c>
      <c r="I15" s="488">
        <v>1</v>
      </c>
      <c r="J15" s="468">
        <v>13851</v>
      </c>
      <c r="K15" s="489">
        <v>6</v>
      </c>
      <c r="L15" s="470">
        <v>4759</v>
      </c>
      <c r="M15" s="488">
        <v>3</v>
      </c>
      <c r="N15" s="468">
        <v>10998</v>
      </c>
      <c r="O15" s="489">
        <v>1</v>
      </c>
      <c r="P15" s="470">
        <v>14856</v>
      </c>
      <c r="Q15" s="488">
        <v>2</v>
      </c>
      <c r="R15" s="468">
        <v>13258</v>
      </c>
      <c r="S15" s="811">
        <f t="shared" si="0"/>
        <v>30</v>
      </c>
      <c r="T15" s="812">
        <f t="shared" si="0"/>
        <v>111713</v>
      </c>
      <c r="U15" s="973">
        <f t="shared" si="1"/>
        <v>3</v>
      </c>
      <c r="W15" s="462">
        <f t="shared" si="2"/>
        <v>30</v>
      </c>
      <c r="X15" s="462">
        <f t="shared" si="3"/>
        <v>111713</v>
      </c>
      <c r="Y15" s="463">
        <f t="shared" si="4"/>
        <v>31663</v>
      </c>
      <c r="Z15" s="462">
        <f t="shared" si="5"/>
        <v>28.882838336999999</v>
      </c>
      <c r="AA15" s="462">
        <f t="shared" si="6"/>
        <v>3</v>
      </c>
      <c r="AN15" s="462" t="s">
        <v>301</v>
      </c>
    </row>
    <row r="16" spans="1:40" s="462" customFormat="1" ht="42.75" customHeight="1" x14ac:dyDescent="0.2">
      <c r="A16" s="464">
        <v>4</v>
      </c>
      <c r="B16" s="971" t="s">
        <v>240</v>
      </c>
      <c r="C16" s="489">
        <v>1</v>
      </c>
      <c r="D16" s="470">
        <v>54014</v>
      </c>
      <c r="E16" s="488">
        <v>5</v>
      </c>
      <c r="F16" s="468">
        <v>16480</v>
      </c>
      <c r="G16" s="489">
        <v>8</v>
      </c>
      <c r="H16" s="470">
        <v>5305</v>
      </c>
      <c r="I16" s="488">
        <v>5</v>
      </c>
      <c r="J16" s="468">
        <v>9503</v>
      </c>
      <c r="K16" s="489">
        <v>5</v>
      </c>
      <c r="L16" s="470">
        <v>4384</v>
      </c>
      <c r="M16" s="488">
        <v>8</v>
      </c>
      <c r="N16" s="468">
        <v>2483</v>
      </c>
      <c r="O16" s="489">
        <v>2</v>
      </c>
      <c r="P16" s="470">
        <v>12744</v>
      </c>
      <c r="Q16" s="488">
        <v>4</v>
      </c>
      <c r="R16" s="468">
        <v>9859</v>
      </c>
      <c r="S16" s="811">
        <f t="shared" si="0"/>
        <v>38</v>
      </c>
      <c r="T16" s="812">
        <f t="shared" si="0"/>
        <v>114772</v>
      </c>
      <c r="U16" s="973">
        <f t="shared" si="1"/>
        <v>4</v>
      </c>
      <c r="W16" s="462">
        <f t="shared" si="2"/>
        <v>38</v>
      </c>
      <c r="X16" s="462">
        <f t="shared" si="3"/>
        <v>114772</v>
      </c>
      <c r="Y16" s="463">
        <f t="shared" si="4"/>
        <v>54014</v>
      </c>
      <c r="Z16" s="462">
        <f t="shared" si="5"/>
        <v>36.852225986000001</v>
      </c>
      <c r="AA16" s="462">
        <f t="shared" si="6"/>
        <v>4</v>
      </c>
    </row>
    <row r="17" spans="1:27" s="462" customFormat="1" ht="42.75" customHeight="1" x14ac:dyDescent="0.2">
      <c r="A17" s="464">
        <v>5</v>
      </c>
      <c r="B17" s="971" t="s">
        <v>439</v>
      </c>
      <c r="C17" s="489">
        <v>4</v>
      </c>
      <c r="D17" s="470">
        <v>30910</v>
      </c>
      <c r="E17" s="488">
        <v>4</v>
      </c>
      <c r="F17" s="468">
        <v>18799</v>
      </c>
      <c r="G17" s="489">
        <v>7</v>
      </c>
      <c r="H17" s="470">
        <v>6457</v>
      </c>
      <c r="I17" s="488">
        <v>6</v>
      </c>
      <c r="J17" s="468">
        <v>8695</v>
      </c>
      <c r="K17" s="489">
        <v>7</v>
      </c>
      <c r="L17" s="470">
        <v>4028</v>
      </c>
      <c r="M17" s="488">
        <v>4</v>
      </c>
      <c r="N17" s="468">
        <v>10030</v>
      </c>
      <c r="O17" s="489">
        <v>4</v>
      </c>
      <c r="P17" s="470">
        <v>11262</v>
      </c>
      <c r="Q17" s="488">
        <v>5</v>
      </c>
      <c r="R17" s="468">
        <v>9516</v>
      </c>
      <c r="S17" s="811">
        <f t="shared" si="0"/>
        <v>41</v>
      </c>
      <c r="T17" s="812">
        <f t="shared" si="0"/>
        <v>99697</v>
      </c>
      <c r="U17" s="973">
        <f t="shared" si="1"/>
        <v>5</v>
      </c>
      <c r="W17" s="462">
        <f t="shared" si="2"/>
        <v>41</v>
      </c>
      <c r="X17" s="462">
        <f t="shared" si="3"/>
        <v>99697</v>
      </c>
      <c r="Y17" s="463">
        <f t="shared" si="4"/>
        <v>30910</v>
      </c>
      <c r="Z17" s="462">
        <f t="shared" si="5"/>
        <v>40.002999090000003</v>
      </c>
      <c r="AA17" s="462">
        <f t="shared" si="6"/>
        <v>5</v>
      </c>
    </row>
    <row r="18" spans="1:27" s="462" customFormat="1" ht="42.75" customHeight="1" x14ac:dyDescent="0.2">
      <c r="A18" s="464">
        <v>6</v>
      </c>
      <c r="B18" s="971" t="s">
        <v>242</v>
      </c>
      <c r="C18" s="489">
        <v>9</v>
      </c>
      <c r="D18" s="470">
        <v>0</v>
      </c>
      <c r="E18" s="488">
        <v>7</v>
      </c>
      <c r="F18" s="468">
        <v>13966</v>
      </c>
      <c r="G18" s="489">
        <v>2</v>
      </c>
      <c r="H18" s="470">
        <v>10464</v>
      </c>
      <c r="I18" s="488">
        <v>7</v>
      </c>
      <c r="J18" s="468">
        <v>9031</v>
      </c>
      <c r="K18" s="489">
        <v>4</v>
      </c>
      <c r="L18" s="470">
        <v>6894</v>
      </c>
      <c r="M18" s="488">
        <v>1</v>
      </c>
      <c r="N18" s="468">
        <v>11644</v>
      </c>
      <c r="O18" s="489">
        <v>3</v>
      </c>
      <c r="P18" s="470">
        <v>11199</v>
      </c>
      <c r="Q18" s="488">
        <v>8</v>
      </c>
      <c r="R18" s="468">
        <v>5503</v>
      </c>
      <c r="S18" s="811">
        <f t="shared" si="0"/>
        <v>41</v>
      </c>
      <c r="T18" s="812">
        <f t="shared" si="0"/>
        <v>68701</v>
      </c>
      <c r="U18" s="973">
        <f t="shared" si="1"/>
        <v>6</v>
      </c>
      <c r="W18" s="462">
        <f t="shared" si="2"/>
        <v>41</v>
      </c>
      <c r="X18" s="462">
        <f t="shared" si="3"/>
        <v>68701</v>
      </c>
      <c r="Y18" s="463">
        <f t="shared" si="4"/>
        <v>13966</v>
      </c>
      <c r="Z18" s="462">
        <f t="shared" si="5"/>
        <v>40.312976034000002</v>
      </c>
      <c r="AA18" s="462">
        <f t="shared" si="6"/>
        <v>6</v>
      </c>
    </row>
    <row r="19" spans="1:27" s="462" customFormat="1" ht="42.75" customHeight="1" x14ac:dyDescent="0.2">
      <c r="A19" s="464">
        <v>7</v>
      </c>
      <c r="B19" s="971" t="s">
        <v>241</v>
      </c>
      <c r="C19" s="489">
        <v>7</v>
      </c>
      <c r="D19" s="470">
        <v>19656</v>
      </c>
      <c r="E19" s="488">
        <v>8</v>
      </c>
      <c r="F19" s="468">
        <v>13957</v>
      </c>
      <c r="G19" s="489">
        <v>3</v>
      </c>
      <c r="H19" s="470">
        <v>8750</v>
      </c>
      <c r="I19" s="488">
        <v>4</v>
      </c>
      <c r="J19" s="468">
        <v>8931</v>
      </c>
      <c r="K19" s="489">
        <v>2</v>
      </c>
      <c r="L19" s="470">
        <v>6021</v>
      </c>
      <c r="M19" s="488">
        <v>5</v>
      </c>
      <c r="N19" s="468">
        <v>8051</v>
      </c>
      <c r="O19" s="489">
        <v>7</v>
      </c>
      <c r="P19" s="470">
        <v>5824</v>
      </c>
      <c r="Q19" s="488">
        <v>7</v>
      </c>
      <c r="R19" s="468">
        <v>8760</v>
      </c>
      <c r="S19" s="811">
        <f t="shared" si="0"/>
        <v>43</v>
      </c>
      <c r="T19" s="812">
        <f t="shared" si="0"/>
        <v>79950</v>
      </c>
      <c r="U19" s="973">
        <f t="shared" si="1"/>
        <v>7</v>
      </c>
      <c r="W19" s="462">
        <f t="shared" si="2"/>
        <v>43</v>
      </c>
      <c r="X19" s="462">
        <f t="shared" si="3"/>
        <v>79950</v>
      </c>
      <c r="Y19" s="463">
        <f t="shared" si="4"/>
        <v>19656</v>
      </c>
      <c r="Z19" s="462">
        <f t="shared" si="5"/>
        <v>42.200480343999999</v>
      </c>
      <c r="AA19" s="462">
        <f t="shared" si="6"/>
        <v>7</v>
      </c>
    </row>
    <row r="20" spans="1:27" s="462" customFormat="1" ht="42.75" customHeight="1" thickBot="1" x14ac:dyDescent="0.25">
      <c r="A20" s="963">
        <v>8</v>
      </c>
      <c r="B20" s="972" t="s">
        <v>252</v>
      </c>
      <c r="C20" s="964">
        <v>6</v>
      </c>
      <c r="D20" s="965">
        <v>23456</v>
      </c>
      <c r="E20" s="966">
        <v>3</v>
      </c>
      <c r="F20" s="967">
        <v>16791</v>
      </c>
      <c r="G20" s="964">
        <v>5</v>
      </c>
      <c r="H20" s="965">
        <v>8663</v>
      </c>
      <c r="I20" s="966">
        <v>8</v>
      </c>
      <c r="J20" s="967">
        <v>7315</v>
      </c>
      <c r="K20" s="964">
        <v>8</v>
      </c>
      <c r="L20" s="965">
        <v>3579</v>
      </c>
      <c r="M20" s="966">
        <v>6</v>
      </c>
      <c r="N20" s="967">
        <v>10865</v>
      </c>
      <c r="O20" s="964">
        <v>8</v>
      </c>
      <c r="P20" s="965">
        <v>5477</v>
      </c>
      <c r="Q20" s="966">
        <v>6</v>
      </c>
      <c r="R20" s="967">
        <v>10183</v>
      </c>
      <c r="S20" s="968">
        <f t="shared" si="0"/>
        <v>50</v>
      </c>
      <c r="T20" s="969">
        <f t="shared" si="0"/>
        <v>86329</v>
      </c>
      <c r="U20" s="974">
        <f t="shared" si="1"/>
        <v>8</v>
      </c>
      <c r="W20" s="462">
        <f t="shared" si="2"/>
        <v>50</v>
      </c>
      <c r="X20" s="462">
        <f t="shared" si="3"/>
        <v>86329</v>
      </c>
      <c r="Y20" s="463">
        <f t="shared" si="4"/>
        <v>23456</v>
      </c>
      <c r="Z20" s="462">
        <f t="shared" si="5"/>
        <v>49.136686544</v>
      </c>
      <c r="AA20" s="462">
        <f t="shared" si="6"/>
        <v>8</v>
      </c>
    </row>
    <row r="21" spans="1:27" s="462" customFormat="1" ht="42.75" customHeight="1" thickTop="1" x14ac:dyDescent="0.2">
      <c r="A21" s="486"/>
      <c r="B21" s="439"/>
      <c r="C21" s="439"/>
      <c r="D21" s="487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W21" s="462" t="str">
        <f>IF(ISNUMBER(#REF!)=TRUE,#REF!,"")</f>
        <v/>
      </c>
      <c r="X21" s="462" t="str">
        <f>IF(ISNUMBER(#REF!)=TRUE,#REF!,"")</f>
        <v/>
      </c>
      <c r="Y21" s="463" t="e">
        <f>MAX(#REF!,#REF!,#REF!,#REF!,#REF!,#REF!,#REF!,#REF!)</f>
        <v>#REF!</v>
      </c>
      <c r="Z21" s="462" t="str">
        <f t="shared" si="5"/>
        <v/>
      </c>
      <c r="AA21" s="462" t="str">
        <f t="shared" si="6"/>
        <v/>
      </c>
    </row>
    <row r="22" spans="1:27" s="462" customFormat="1" ht="42.75" customHeight="1" x14ac:dyDescent="0.2">
      <c r="A22" s="486"/>
      <c r="B22" s="439"/>
      <c r="C22" s="439"/>
      <c r="D22" s="443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W22" s="462" t="str">
        <f>IF(ISNUMBER(#REF!)=TRUE,#REF!,"")</f>
        <v/>
      </c>
      <c r="X22" s="462" t="str">
        <f>IF(ISNUMBER(#REF!)=TRUE,#REF!,"")</f>
        <v/>
      </c>
      <c r="Y22" s="463" t="e">
        <f>MAX(#REF!,#REF!,#REF!,#REF!,#REF!,#REF!,#REF!,#REF!)</f>
        <v>#REF!</v>
      </c>
      <c r="Z22" s="462" t="str">
        <f t="shared" si="5"/>
        <v/>
      </c>
      <c r="AA22" s="462" t="str">
        <f t="shared" si="6"/>
        <v/>
      </c>
    </row>
    <row r="23" spans="1:27" s="462" customFormat="1" ht="42.75" customHeight="1" x14ac:dyDescent="0.2">
      <c r="A23" s="486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W23" s="462" t="str">
        <f>IF(ISNUMBER(#REF!)=TRUE,#REF!,"")</f>
        <v/>
      </c>
      <c r="X23" s="462" t="str">
        <f>IF(ISNUMBER(#REF!)=TRUE,#REF!,"")</f>
        <v/>
      </c>
      <c r="Y23" s="463" t="e">
        <f>MAX(#REF!,#REF!,#REF!,#REF!,#REF!,#REF!,#REF!,#REF!)</f>
        <v>#REF!</v>
      </c>
      <c r="Z23" s="462" t="str">
        <f t="shared" si="5"/>
        <v/>
      </c>
      <c r="AA23" s="462" t="str">
        <f t="shared" si="6"/>
        <v/>
      </c>
    </row>
    <row r="24" spans="1:27" s="462" customFormat="1" ht="42.75" customHeight="1" x14ac:dyDescent="0.2">
      <c r="A24" s="486"/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W24" s="462" t="str">
        <f>IF(ISNUMBER(#REF!)=TRUE,#REF!,"")</f>
        <v/>
      </c>
      <c r="X24" s="462" t="str">
        <f>IF(ISNUMBER(#REF!)=TRUE,#REF!,"")</f>
        <v/>
      </c>
      <c r="Y24" s="463" t="e">
        <f>MAX(#REF!,#REF!,#REF!,#REF!,#REF!,#REF!,#REF!,#REF!)</f>
        <v>#REF!</v>
      </c>
      <c r="Z24" s="462" t="str">
        <f t="shared" si="5"/>
        <v/>
      </c>
      <c r="AA24" s="462" t="str">
        <f t="shared" si="6"/>
        <v/>
      </c>
    </row>
    <row r="25" spans="1:27" s="462" customFormat="1" ht="42.75" customHeight="1" x14ac:dyDescent="0.2">
      <c r="A25" s="486"/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W25" s="462" t="str">
        <f>IF(ISNUMBER(#REF!)=TRUE,#REF!,"")</f>
        <v/>
      </c>
      <c r="X25" s="462" t="str">
        <f>IF(ISNUMBER(#REF!)=TRUE,#REF!,"")</f>
        <v/>
      </c>
      <c r="Y25" s="463" t="e">
        <f>MAX(#REF!,#REF!,#REF!,#REF!,#REF!,#REF!,#REF!,#REF!)</f>
        <v>#REF!</v>
      </c>
      <c r="Z25" s="462" t="str">
        <f t="shared" si="5"/>
        <v/>
      </c>
      <c r="AA25" s="462" t="str">
        <f t="shared" si="6"/>
        <v/>
      </c>
    </row>
    <row r="26" spans="1:27" s="462" customFormat="1" ht="42.75" customHeight="1" x14ac:dyDescent="0.2">
      <c r="A26" s="486"/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W26" s="462" t="str">
        <f>IF(ISNUMBER(#REF!)=TRUE,#REF!,"")</f>
        <v/>
      </c>
      <c r="X26" s="462" t="str">
        <f>IF(ISNUMBER(#REF!)=TRUE,#REF!,"")</f>
        <v/>
      </c>
      <c r="Y26" s="463" t="e">
        <f>MAX(#REF!,#REF!,#REF!,#REF!,#REF!,#REF!,#REF!,#REF!)</f>
        <v>#REF!</v>
      </c>
      <c r="Z26" s="462" t="str">
        <f t="shared" si="5"/>
        <v/>
      </c>
      <c r="AA26" s="462" t="str">
        <f t="shared" si="6"/>
        <v/>
      </c>
    </row>
  </sheetData>
  <sortState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C9:D9"/>
    <mergeCell ref="E9:F9"/>
    <mergeCell ref="G8:H8"/>
    <mergeCell ref="I8:J8"/>
    <mergeCell ref="K8:L8"/>
    <mergeCell ref="M8:N8"/>
    <mergeCell ref="G9:H9"/>
    <mergeCell ref="I9:J9"/>
    <mergeCell ref="Q9:R9"/>
    <mergeCell ref="O8:P8"/>
    <mergeCell ref="Q8:R8"/>
    <mergeCell ref="S8:U9"/>
    <mergeCell ref="K9:L9"/>
    <mergeCell ref="M9:N9"/>
    <mergeCell ref="O9:P9"/>
  </mergeCells>
  <printOptions horizontalCentered="1"/>
  <pageMargins left="0.78740157480314965" right="0.78740157480314965" top="0.17" bottom="0.36" header="2.9527559055118111" footer="0.28999999999999998"/>
  <pageSetup paperSize="9" scale="70" orientation="landscape" verticalDpi="4294967293" r:id="rId1"/>
  <headerFooter alignWithMargins="0">
    <oddHeader>&amp;C&amp;G</oddHead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">
    <tabColor rgb="FF00B050"/>
  </sheetPr>
  <dimension ref="A1:AB89"/>
  <sheetViews>
    <sheetView topLeftCell="A4" zoomScale="85" zoomScaleNormal="85" workbookViewId="0">
      <selection activeCell="AC10" sqref="AC10"/>
    </sheetView>
  </sheetViews>
  <sheetFormatPr defaultRowHeight="15" x14ac:dyDescent="0.2"/>
  <cols>
    <col min="1" max="1" width="5.140625" style="438" customWidth="1"/>
    <col min="2" max="2" width="21.85546875" style="444" bestFit="1" customWidth="1"/>
    <col min="3" max="3" width="19.85546875" style="439" customWidth="1"/>
    <col min="4" max="4" width="5.7109375" style="439" customWidth="1"/>
    <col min="5" max="5" width="9.28515625" style="440" customWidth="1"/>
    <col min="6" max="6" width="5.7109375" style="439" customWidth="1"/>
    <col min="7" max="7" width="9.28515625" style="440" customWidth="1"/>
    <col min="8" max="8" width="5.7109375" style="439" customWidth="1"/>
    <col min="9" max="9" width="9.28515625" style="440" customWidth="1"/>
    <col min="10" max="10" width="5.7109375" style="439" customWidth="1"/>
    <col min="11" max="11" width="9.28515625" style="440" customWidth="1"/>
    <col min="12" max="12" width="5.7109375" style="439" customWidth="1"/>
    <col min="13" max="13" width="9.28515625" style="440" customWidth="1"/>
    <col min="14" max="14" width="5.7109375" style="439" customWidth="1"/>
    <col min="15" max="15" width="9.28515625" style="440" customWidth="1"/>
    <col min="16" max="16" width="5.7109375" style="439" customWidth="1"/>
    <col min="17" max="17" width="9.28515625" style="440" customWidth="1"/>
    <col min="18" max="18" width="5.7109375" style="439" customWidth="1"/>
    <col min="19" max="19" width="9.28515625" style="440" customWidth="1"/>
    <col min="20" max="20" width="6.7109375" style="439" customWidth="1"/>
    <col min="21" max="21" width="10" style="440" customWidth="1"/>
    <col min="22" max="22" width="10.5703125" style="439" customWidth="1"/>
    <col min="23" max="23" width="0" style="439" hidden="1" customWidth="1"/>
    <col min="24" max="25" width="9.140625" style="439" hidden="1" customWidth="1"/>
    <col min="26" max="26" width="10.85546875" style="439" hidden="1" customWidth="1"/>
    <col min="27" max="27" width="15.5703125" style="439" hidden="1" customWidth="1"/>
    <col min="28" max="28" width="14.5703125" style="439" hidden="1" customWidth="1"/>
    <col min="29" max="256" width="9.140625" style="439"/>
    <col min="257" max="257" width="5.140625" style="439" customWidth="1"/>
    <col min="258" max="258" width="21.85546875" style="439" bestFit="1" customWidth="1"/>
    <col min="259" max="259" width="19.85546875" style="439" customWidth="1"/>
    <col min="260" max="260" width="5.7109375" style="439" customWidth="1"/>
    <col min="261" max="261" width="9.28515625" style="439" customWidth="1"/>
    <col min="262" max="262" width="5.7109375" style="439" customWidth="1"/>
    <col min="263" max="263" width="9.28515625" style="439" customWidth="1"/>
    <col min="264" max="264" width="5.7109375" style="439" customWidth="1"/>
    <col min="265" max="265" width="9.28515625" style="439" customWidth="1"/>
    <col min="266" max="266" width="5.7109375" style="439" customWidth="1"/>
    <col min="267" max="267" width="9.28515625" style="439" customWidth="1"/>
    <col min="268" max="268" width="5.7109375" style="439" customWidth="1"/>
    <col min="269" max="269" width="9.28515625" style="439" customWidth="1"/>
    <col min="270" max="270" width="5.7109375" style="439" customWidth="1"/>
    <col min="271" max="271" width="9.28515625" style="439" customWidth="1"/>
    <col min="272" max="272" width="5.7109375" style="439" customWidth="1"/>
    <col min="273" max="273" width="9.28515625" style="439" customWidth="1"/>
    <col min="274" max="274" width="5.7109375" style="439" customWidth="1"/>
    <col min="275" max="275" width="9.28515625" style="439" customWidth="1"/>
    <col min="276" max="276" width="6.7109375" style="439" customWidth="1"/>
    <col min="277" max="277" width="10" style="439" customWidth="1"/>
    <col min="278" max="278" width="10.5703125" style="439" customWidth="1"/>
    <col min="279" max="284" width="0" style="439" hidden="1" customWidth="1"/>
    <col min="285" max="512" width="9.140625" style="439"/>
    <col min="513" max="513" width="5.140625" style="439" customWidth="1"/>
    <col min="514" max="514" width="21.85546875" style="439" bestFit="1" customWidth="1"/>
    <col min="515" max="515" width="19.85546875" style="439" customWidth="1"/>
    <col min="516" max="516" width="5.7109375" style="439" customWidth="1"/>
    <col min="517" max="517" width="9.28515625" style="439" customWidth="1"/>
    <col min="518" max="518" width="5.7109375" style="439" customWidth="1"/>
    <col min="519" max="519" width="9.28515625" style="439" customWidth="1"/>
    <col min="520" max="520" width="5.7109375" style="439" customWidth="1"/>
    <col min="521" max="521" width="9.28515625" style="439" customWidth="1"/>
    <col min="522" max="522" width="5.7109375" style="439" customWidth="1"/>
    <col min="523" max="523" width="9.28515625" style="439" customWidth="1"/>
    <col min="524" max="524" width="5.7109375" style="439" customWidth="1"/>
    <col min="525" max="525" width="9.28515625" style="439" customWidth="1"/>
    <col min="526" max="526" width="5.7109375" style="439" customWidth="1"/>
    <col min="527" max="527" width="9.28515625" style="439" customWidth="1"/>
    <col min="528" max="528" width="5.7109375" style="439" customWidth="1"/>
    <col min="529" max="529" width="9.28515625" style="439" customWidth="1"/>
    <col min="530" max="530" width="5.7109375" style="439" customWidth="1"/>
    <col min="531" max="531" width="9.28515625" style="439" customWidth="1"/>
    <col min="532" max="532" width="6.7109375" style="439" customWidth="1"/>
    <col min="533" max="533" width="10" style="439" customWidth="1"/>
    <col min="534" max="534" width="10.5703125" style="439" customWidth="1"/>
    <col min="535" max="540" width="0" style="439" hidden="1" customWidth="1"/>
    <col min="541" max="768" width="9.140625" style="439"/>
    <col min="769" max="769" width="5.140625" style="439" customWidth="1"/>
    <col min="770" max="770" width="21.85546875" style="439" bestFit="1" customWidth="1"/>
    <col min="771" max="771" width="19.85546875" style="439" customWidth="1"/>
    <col min="772" max="772" width="5.7109375" style="439" customWidth="1"/>
    <col min="773" max="773" width="9.28515625" style="439" customWidth="1"/>
    <col min="774" max="774" width="5.7109375" style="439" customWidth="1"/>
    <col min="775" max="775" width="9.28515625" style="439" customWidth="1"/>
    <col min="776" max="776" width="5.7109375" style="439" customWidth="1"/>
    <col min="777" max="777" width="9.28515625" style="439" customWidth="1"/>
    <col min="778" max="778" width="5.7109375" style="439" customWidth="1"/>
    <col min="779" max="779" width="9.28515625" style="439" customWidth="1"/>
    <col min="780" max="780" width="5.7109375" style="439" customWidth="1"/>
    <col min="781" max="781" width="9.28515625" style="439" customWidth="1"/>
    <col min="782" max="782" width="5.7109375" style="439" customWidth="1"/>
    <col min="783" max="783" width="9.28515625" style="439" customWidth="1"/>
    <col min="784" max="784" width="5.7109375" style="439" customWidth="1"/>
    <col min="785" max="785" width="9.28515625" style="439" customWidth="1"/>
    <col min="786" max="786" width="5.7109375" style="439" customWidth="1"/>
    <col min="787" max="787" width="9.28515625" style="439" customWidth="1"/>
    <col min="788" max="788" width="6.7109375" style="439" customWidth="1"/>
    <col min="789" max="789" width="10" style="439" customWidth="1"/>
    <col min="790" max="790" width="10.5703125" style="439" customWidth="1"/>
    <col min="791" max="796" width="0" style="439" hidden="1" customWidth="1"/>
    <col min="797" max="1024" width="9.140625" style="439"/>
    <col min="1025" max="1025" width="5.140625" style="439" customWidth="1"/>
    <col min="1026" max="1026" width="21.85546875" style="439" bestFit="1" customWidth="1"/>
    <col min="1027" max="1027" width="19.85546875" style="439" customWidth="1"/>
    <col min="1028" max="1028" width="5.7109375" style="439" customWidth="1"/>
    <col min="1029" max="1029" width="9.28515625" style="439" customWidth="1"/>
    <col min="1030" max="1030" width="5.7109375" style="439" customWidth="1"/>
    <col min="1031" max="1031" width="9.28515625" style="439" customWidth="1"/>
    <col min="1032" max="1032" width="5.7109375" style="439" customWidth="1"/>
    <col min="1033" max="1033" width="9.28515625" style="439" customWidth="1"/>
    <col min="1034" max="1034" width="5.7109375" style="439" customWidth="1"/>
    <col min="1035" max="1035" width="9.28515625" style="439" customWidth="1"/>
    <col min="1036" max="1036" width="5.7109375" style="439" customWidth="1"/>
    <col min="1037" max="1037" width="9.28515625" style="439" customWidth="1"/>
    <col min="1038" max="1038" width="5.7109375" style="439" customWidth="1"/>
    <col min="1039" max="1039" width="9.28515625" style="439" customWidth="1"/>
    <col min="1040" max="1040" width="5.7109375" style="439" customWidth="1"/>
    <col min="1041" max="1041" width="9.28515625" style="439" customWidth="1"/>
    <col min="1042" max="1042" width="5.7109375" style="439" customWidth="1"/>
    <col min="1043" max="1043" width="9.28515625" style="439" customWidth="1"/>
    <col min="1044" max="1044" width="6.7109375" style="439" customWidth="1"/>
    <col min="1045" max="1045" width="10" style="439" customWidth="1"/>
    <col min="1046" max="1046" width="10.5703125" style="439" customWidth="1"/>
    <col min="1047" max="1052" width="0" style="439" hidden="1" customWidth="1"/>
    <col min="1053" max="1280" width="9.140625" style="439"/>
    <col min="1281" max="1281" width="5.140625" style="439" customWidth="1"/>
    <col min="1282" max="1282" width="21.85546875" style="439" bestFit="1" customWidth="1"/>
    <col min="1283" max="1283" width="19.85546875" style="439" customWidth="1"/>
    <col min="1284" max="1284" width="5.7109375" style="439" customWidth="1"/>
    <col min="1285" max="1285" width="9.28515625" style="439" customWidth="1"/>
    <col min="1286" max="1286" width="5.7109375" style="439" customWidth="1"/>
    <col min="1287" max="1287" width="9.28515625" style="439" customWidth="1"/>
    <col min="1288" max="1288" width="5.7109375" style="439" customWidth="1"/>
    <col min="1289" max="1289" width="9.28515625" style="439" customWidth="1"/>
    <col min="1290" max="1290" width="5.7109375" style="439" customWidth="1"/>
    <col min="1291" max="1291" width="9.28515625" style="439" customWidth="1"/>
    <col min="1292" max="1292" width="5.7109375" style="439" customWidth="1"/>
    <col min="1293" max="1293" width="9.28515625" style="439" customWidth="1"/>
    <col min="1294" max="1294" width="5.7109375" style="439" customWidth="1"/>
    <col min="1295" max="1295" width="9.28515625" style="439" customWidth="1"/>
    <col min="1296" max="1296" width="5.7109375" style="439" customWidth="1"/>
    <col min="1297" max="1297" width="9.28515625" style="439" customWidth="1"/>
    <col min="1298" max="1298" width="5.7109375" style="439" customWidth="1"/>
    <col min="1299" max="1299" width="9.28515625" style="439" customWidth="1"/>
    <col min="1300" max="1300" width="6.7109375" style="439" customWidth="1"/>
    <col min="1301" max="1301" width="10" style="439" customWidth="1"/>
    <col min="1302" max="1302" width="10.5703125" style="439" customWidth="1"/>
    <col min="1303" max="1308" width="0" style="439" hidden="1" customWidth="1"/>
    <col min="1309" max="1536" width="9.140625" style="439"/>
    <col min="1537" max="1537" width="5.140625" style="439" customWidth="1"/>
    <col min="1538" max="1538" width="21.85546875" style="439" bestFit="1" customWidth="1"/>
    <col min="1539" max="1539" width="19.85546875" style="439" customWidth="1"/>
    <col min="1540" max="1540" width="5.7109375" style="439" customWidth="1"/>
    <col min="1541" max="1541" width="9.28515625" style="439" customWidth="1"/>
    <col min="1542" max="1542" width="5.7109375" style="439" customWidth="1"/>
    <col min="1543" max="1543" width="9.28515625" style="439" customWidth="1"/>
    <col min="1544" max="1544" width="5.7109375" style="439" customWidth="1"/>
    <col min="1545" max="1545" width="9.28515625" style="439" customWidth="1"/>
    <col min="1546" max="1546" width="5.7109375" style="439" customWidth="1"/>
    <col min="1547" max="1547" width="9.28515625" style="439" customWidth="1"/>
    <col min="1548" max="1548" width="5.7109375" style="439" customWidth="1"/>
    <col min="1549" max="1549" width="9.28515625" style="439" customWidth="1"/>
    <col min="1550" max="1550" width="5.7109375" style="439" customWidth="1"/>
    <col min="1551" max="1551" width="9.28515625" style="439" customWidth="1"/>
    <col min="1552" max="1552" width="5.7109375" style="439" customWidth="1"/>
    <col min="1553" max="1553" width="9.28515625" style="439" customWidth="1"/>
    <col min="1554" max="1554" width="5.7109375" style="439" customWidth="1"/>
    <col min="1555" max="1555" width="9.28515625" style="439" customWidth="1"/>
    <col min="1556" max="1556" width="6.7109375" style="439" customWidth="1"/>
    <col min="1557" max="1557" width="10" style="439" customWidth="1"/>
    <col min="1558" max="1558" width="10.5703125" style="439" customWidth="1"/>
    <col min="1559" max="1564" width="0" style="439" hidden="1" customWidth="1"/>
    <col min="1565" max="1792" width="9.140625" style="439"/>
    <col min="1793" max="1793" width="5.140625" style="439" customWidth="1"/>
    <col min="1794" max="1794" width="21.85546875" style="439" bestFit="1" customWidth="1"/>
    <col min="1795" max="1795" width="19.85546875" style="439" customWidth="1"/>
    <col min="1796" max="1796" width="5.7109375" style="439" customWidth="1"/>
    <col min="1797" max="1797" width="9.28515625" style="439" customWidth="1"/>
    <col min="1798" max="1798" width="5.7109375" style="439" customWidth="1"/>
    <col min="1799" max="1799" width="9.28515625" style="439" customWidth="1"/>
    <col min="1800" max="1800" width="5.7109375" style="439" customWidth="1"/>
    <col min="1801" max="1801" width="9.28515625" style="439" customWidth="1"/>
    <col min="1802" max="1802" width="5.7109375" style="439" customWidth="1"/>
    <col min="1803" max="1803" width="9.28515625" style="439" customWidth="1"/>
    <col min="1804" max="1804" width="5.7109375" style="439" customWidth="1"/>
    <col min="1805" max="1805" width="9.28515625" style="439" customWidth="1"/>
    <col min="1806" max="1806" width="5.7109375" style="439" customWidth="1"/>
    <col min="1807" max="1807" width="9.28515625" style="439" customWidth="1"/>
    <col min="1808" max="1808" width="5.7109375" style="439" customWidth="1"/>
    <col min="1809" max="1809" width="9.28515625" style="439" customWidth="1"/>
    <col min="1810" max="1810" width="5.7109375" style="439" customWidth="1"/>
    <col min="1811" max="1811" width="9.28515625" style="439" customWidth="1"/>
    <col min="1812" max="1812" width="6.7109375" style="439" customWidth="1"/>
    <col min="1813" max="1813" width="10" style="439" customWidth="1"/>
    <col min="1814" max="1814" width="10.5703125" style="439" customWidth="1"/>
    <col min="1815" max="1820" width="0" style="439" hidden="1" customWidth="1"/>
    <col min="1821" max="2048" width="9.140625" style="439"/>
    <col min="2049" max="2049" width="5.140625" style="439" customWidth="1"/>
    <col min="2050" max="2050" width="21.85546875" style="439" bestFit="1" customWidth="1"/>
    <col min="2051" max="2051" width="19.85546875" style="439" customWidth="1"/>
    <col min="2052" max="2052" width="5.7109375" style="439" customWidth="1"/>
    <col min="2053" max="2053" width="9.28515625" style="439" customWidth="1"/>
    <col min="2054" max="2054" width="5.7109375" style="439" customWidth="1"/>
    <col min="2055" max="2055" width="9.28515625" style="439" customWidth="1"/>
    <col min="2056" max="2056" width="5.7109375" style="439" customWidth="1"/>
    <col min="2057" max="2057" width="9.28515625" style="439" customWidth="1"/>
    <col min="2058" max="2058" width="5.7109375" style="439" customWidth="1"/>
    <col min="2059" max="2059" width="9.28515625" style="439" customWidth="1"/>
    <col min="2060" max="2060" width="5.7109375" style="439" customWidth="1"/>
    <col min="2061" max="2061" width="9.28515625" style="439" customWidth="1"/>
    <col min="2062" max="2062" width="5.7109375" style="439" customWidth="1"/>
    <col min="2063" max="2063" width="9.28515625" style="439" customWidth="1"/>
    <col min="2064" max="2064" width="5.7109375" style="439" customWidth="1"/>
    <col min="2065" max="2065" width="9.28515625" style="439" customWidth="1"/>
    <col min="2066" max="2066" width="5.7109375" style="439" customWidth="1"/>
    <col min="2067" max="2067" width="9.28515625" style="439" customWidth="1"/>
    <col min="2068" max="2068" width="6.7109375" style="439" customWidth="1"/>
    <col min="2069" max="2069" width="10" style="439" customWidth="1"/>
    <col min="2070" max="2070" width="10.5703125" style="439" customWidth="1"/>
    <col min="2071" max="2076" width="0" style="439" hidden="1" customWidth="1"/>
    <col min="2077" max="2304" width="9.140625" style="439"/>
    <col min="2305" max="2305" width="5.140625" style="439" customWidth="1"/>
    <col min="2306" max="2306" width="21.85546875" style="439" bestFit="1" customWidth="1"/>
    <col min="2307" max="2307" width="19.85546875" style="439" customWidth="1"/>
    <col min="2308" max="2308" width="5.7109375" style="439" customWidth="1"/>
    <col min="2309" max="2309" width="9.28515625" style="439" customWidth="1"/>
    <col min="2310" max="2310" width="5.7109375" style="439" customWidth="1"/>
    <col min="2311" max="2311" width="9.28515625" style="439" customWidth="1"/>
    <col min="2312" max="2312" width="5.7109375" style="439" customWidth="1"/>
    <col min="2313" max="2313" width="9.28515625" style="439" customWidth="1"/>
    <col min="2314" max="2314" width="5.7109375" style="439" customWidth="1"/>
    <col min="2315" max="2315" width="9.28515625" style="439" customWidth="1"/>
    <col min="2316" max="2316" width="5.7109375" style="439" customWidth="1"/>
    <col min="2317" max="2317" width="9.28515625" style="439" customWidth="1"/>
    <col min="2318" max="2318" width="5.7109375" style="439" customWidth="1"/>
    <col min="2319" max="2319" width="9.28515625" style="439" customWidth="1"/>
    <col min="2320" max="2320" width="5.7109375" style="439" customWidth="1"/>
    <col min="2321" max="2321" width="9.28515625" style="439" customWidth="1"/>
    <col min="2322" max="2322" width="5.7109375" style="439" customWidth="1"/>
    <col min="2323" max="2323" width="9.28515625" style="439" customWidth="1"/>
    <col min="2324" max="2324" width="6.7109375" style="439" customWidth="1"/>
    <col min="2325" max="2325" width="10" style="439" customWidth="1"/>
    <col min="2326" max="2326" width="10.5703125" style="439" customWidth="1"/>
    <col min="2327" max="2332" width="0" style="439" hidden="1" customWidth="1"/>
    <col min="2333" max="2560" width="9.140625" style="439"/>
    <col min="2561" max="2561" width="5.140625" style="439" customWidth="1"/>
    <col min="2562" max="2562" width="21.85546875" style="439" bestFit="1" customWidth="1"/>
    <col min="2563" max="2563" width="19.85546875" style="439" customWidth="1"/>
    <col min="2564" max="2564" width="5.7109375" style="439" customWidth="1"/>
    <col min="2565" max="2565" width="9.28515625" style="439" customWidth="1"/>
    <col min="2566" max="2566" width="5.7109375" style="439" customWidth="1"/>
    <col min="2567" max="2567" width="9.28515625" style="439" customWidth="1"/>
    <col min="2568" max="2568" width="5.7109375" style="439" customWidth="1"/>
    <col min="2569" max="2569" width="9.28515625" style="439" customWidth="1"/>
    <col min="2570" max="2570" width="5.7109375" style="439" customWidth="1"/>
    <col min="2571" max="2571" width="9.28515625" style="439" customWidth="1"/>
    <col min="2572" max="2572" width="5.7109375" style="439" customWidth="1"/>
    <col min="2573" max="2573" width="9.28515625" style="439" customWidth="1"/>
    <col min="2574" max="2574" width="5.7109375" style="439" customWidth="1"/>
    <col min="2575" max="2575" width="9.28515625" style="439" customWidth="1"/>
    <col min="2576" max="2576" width="5.7109375" style="439" customWidth="1"/>
    <col min="2577" max="2577" width="9.28515625" style="439" customWidth="1"/>
    <col min="2578" max="2578" width="5.7109375" style="439" customWidth="1"/>
    <col min="2579" max="2579" width="9.28515625" style="439" customWidth="1"/>
    <col min="2580" max="2580" width="6.7109375" style="439" customWidth="1"/>
    <col min="2581" max="2581" width="10" style="439" customWidth="1"/>
    <col min="2582" max="2582" width="10.5703125" style="439" customWidth="1"/>
    <col min="2583" max="2588" width="0" style="439" hidden="1" customWidth="1"/>
    <col min="2589" max="2816" width="9.140625" style="439"/>
    <col min="2817" max="2817" width="5.140625" style="439" customWidth="1"/>
    <col min="2818" max="2818" width="21.85546875" style="439" bestFit="1" customWidth="1"/>
    <col min="2819" max="2819" width="19.85546875" style="439" customWidth="1"/>
    <col min="2820" max="2820" width="5.7109375" style="439" customWidth="1"/>
    <col min="2821" max="2821" width="9.28515625" style="439" customWidth="1"/>
    <col min="2822" max="2822" width="5.7109375" style="439" customWidth="1"/>
    <col min="2823" max="2823" width="9.28515625" style="439" customWidth="1"/>
    <col min="2824" max="2824" width="5.7109375" style="439" customWidth="1"/>
    <col min="2825" max="2825" width="9.28515625" style="439" customWidth="1"/>
    <col min="2826" max="2826" width="5.7109375" style="439" customWidth="1"/>
    <col min="2827" max="2827" width="9.28515625" style="439" customWidth="1"/>
    <col min="2828" max="2828" width="5.7109375" style="439" customWidth="1"/>
    <col min="2829" max="2829" width="9.28515625" style="439" customWidth="1"/>
    <col min="2830" max="2830" width="5.7109375" style="439" customWidth="1"/>
    <col min="2831" max="2831" width="9.28515625" style="439" customWidth="1"/>
    <col min="2832" max="2832" width="5.7109375" style="439" customWidth="1"/>
    <col min="2833" max="2833" width="9.28515625" style="439" customWidth="1"/>
    <col min="2834" max="2834" width="5.7109375" style="439" customWidth="1"/>
    <col min="2835" max="2835" width="9.28515625" style="439" customWidth="1"/>
    <col min="2836" max="2836" width="6.7109375" style="439" customWidth="1"/>
    <col min="2837" max="2837" width="10" style="439" customWidth="1"/>
    <col min="2838" max="2838" width="10.5703125" style="439" customWidth="1"/>
    <col min="2839" max="2844" width="0" style="439" hidden="1" customWidth="1"/>
    <col min="2845" max="3072" width="9.140625" style="439"/>
    <col min="3073" max="3073" width="5.140625" style="439" customWidth="1"/>
    <col min="3074" max="3074" width="21.85546875" style="439" bestFit="1" customWidth="1"/>
    <col min="3075" max="3075" width="19.85546875" style="439" customWidth="1"/>
    <col min="3076" max="3076" width="5.7109375" style="439" customWidth="1"/>
    <col min="3077" max="3077" width="9.28515625" style="439" customWidth="1"/>
    <col min="3078" max="3078" width="5.7109375" style="439" customWidth="1"/>
    <col min="3079" max="3079" width="9.28515625" style="439" customWidth="1"/>
    <col min="3080" max="3080" width="5.7109375" style="439" customWidth="1"/>
    <col min="3081" max="3081" width="9.28515625" style="439" customWidth="1"/>
    <col min="3082" max="3082" width="5.7109375" style="439" customWidth="1"/>
    <col min="3083" max="3083" width="9.28515625" style="439" customWidth="1"/>
    <col min="3084" max="3084" width="5.7109375" style="439" customWidth="1"/>
    <col min="3085" max="3085" width="9.28515625" style="439" customWidth="1"/>
    <col min="3086" max="3086" width="5.7109375" style="439" customWidth="1"/>
    <col min="3087" max="3087" width="9.28515625" style="439" customWidth="1"/>
    <col min="3088" max="3088" width="5.7109375" style="439" customWidth="1"/>
    <col min="3089" max="3089" width="9.28515625" style="439" customWidth="1"/>
    <col min="3090" max="3090" width="5.7109375" style="439" customWidth="1"/>
    <col min="3091" max="3091" width="9.28515625" style="439" customWidth="1"/>
    <col min="3092" max="3092" width="6.7109375" style="439" customWidth="1"/>
    <col min="3093" max="3093" width="10" style="439" customWidth="1"/>
    <col min="3094" max="3094" width="10.5703125" style="439" customWidth="1"/>
    <col min="3095" max="3100" width="0" style="439" hidden="1" customWidth="1"/>
    <col min="3101" max="3328" width="9.140625" style="439"/>
    <col min="3329" max="3329" width="5.140625" style="439" customWidth="1"/>
    <col min="3330" max="3330" width="21.85546875" style="439" bestFit="1" customWidth="1"/>
    <col min="3331" max="3331" width="19.85546875" style="439" customWidth="1"/>
    <col min="3332" max="3332" width="5.7109375" style="439" customWidth="1"/>
    <col min="3333" max="3333" width="9.28515625" style="439" customWidth="1"/>
    <col min="3334" max="3334" width="5.7109375" style="439" customWidth="1"/>
    <col min="3335" max="3335" width="9.28515625" style="439" customWidth="1"/>
    <col min="3336" max="3336" width="5.7109375" style="439" customWidth="1"/>
    <col min="3337" max="3337" width="9.28515625" style="439" customWidth="1"/>
    <col min="3338" max="3338" width="5.7109375" style="439" customWidth="1"/>
    <col min="3339" max="3339" width="9.28515625" style="439" customWidth="1"/>
    <col min="3340" max="3340" width="5.7109375" style="439" customWidth="1"/>
    <col min="3341" max="3341" width="9.28515625" style="439" customWidth="1"/>
    <col min="3342" max="3342" width="5.7109375" style="439" customWidth="1"/>
    <col min="3343" max="3343" width="9.28515625" style="439" customWidth="1"/>
    <col min="3344" max="3344" width="5.7109375" style="439" customWidth="1"/>
    <col min="3345" max="3345" width="9.28515625" style="439" customWidth="1"/>
    <col min="3346" max="3346" width="5.7109375" style="439" customWidth="1"/>
    <col min="3347" max="3347" width="9.28515625" style="439" customWidth="1"/>
    <col min="3348" max="3348" width="6.7109375" style="439" customWidth="1"/>
    <col min="3349" max="3349" width="10" style="439" customWidth="1"/>
    <col min="3350" max="3350" width="10.5703125" style="439" customWidth="1"/>
    <col min="3351" max="3356" width="0" style="439" hidden="1" customWidth="1"/>
    <col min="3357" max="3584" width="9.140625" style="439"/>
    <col min="3585" max="3585" width="5.140625" style="439" customWidth="1"/>
    <col min="3586" max="3586" width="21.85546875" style="439" bestFit="1" customWidth="1"/>
    <col min="3587" max="3587" width="19.85546875" style="439" customWidth="1"/>
    <col min="3588" max="3588" width="5.7109375" style="439" customWidth="1"/>
    <col min="3589" max="3589" width="9.28515625" style="439" customWidth="1"/>
    <col min="3590" max="3590" width="5.7109375" style="439" customWidth="1"/>
    <col min="3591" max="3591" width="9.28515625" style="439" customWidth="1"/>
    <col min="3592" max="3592" width="5.7109375" style="439" customWidth="1"/>
    <col min="3593" max="3593" width="9.28515625" style="439" customWidth="1"/>
    <col min="3594" max="3594" width="5.7109375" style="439" customWidth="1"/>
    <col min="3595" max="3595" width="9.28515625" style="439" customWidth="1"/>
    <col min="3596" max="3596" width="5.7109375" style="439" customWidth="1"/>
    <col min="3597" max="3597" width="9.28515625" style="439" customWidth="1"/>
    <col min="3598" max="3598" width="5.7109375" style="439" customWidth="1"/>
    <col min="3599" max="3599" width="9.28515625" style="439" customWidth="1"/>
    <col min="3600" max="3600" width="5.7109375" style="439" customWidth="1"/>
    <col min="3601" max="3601" width="9.28515625" style="439" customWidth="1"/>
    <col min="3602" max="3602" width="5.7109375" style="439" customWidth="1"/>
    <col min="3603" max="3603" width="9.28515625" style="439" customWidth="1"/>
    <col min="3604" max="3604" width="6.7109375" style="439" customWidth="1"/>
    <col min="3605" max="3605" width="10" style="439" customWidth="1"/>
    <col min="3606" max="3606" width="10.5703125" style="439" customWidth="1"/>
    <col min="3607" max="3612" width="0" style="439" hidden="1" customWidth="1"/>
    <col min="3613" max="3840" width="9.140625" style="439"/>
    <col min="3841" max="3841" width="5.140625" style="439" customWidth="1"/>
    <col min="3842" max="3842" width="21.85546875" style="439" bestFit="1" customWidth="1"/>
    <col min="3843" max="3843" width="19.85546875" style="439" customWidth="1"/>
    <col min="3844" max="3844" width="5.7109375" style="439" customWidth="1"/>
    <col min="3845" max="3845" width="9.28515625" style="439" customWidth="1"/>
    <col min="3846" max="3846" width="5.7109375" style="439" customWidth="1"/>
    <col min="3847" max="3847" width="9.28515625" style="439" customWidth="1"/>
    <col min="3848" max="3848" width="5.7109375" style="439" customWidth="1"/>
    <col min="3849" max="3849" width="9.28515625" style="439" customWidth="1"/>
    <col min="3850" max="3850" width="5.7109375" style="439" customWidth="1"/>
    <col min="3851" max="3851" width="9.28515625" style="439" customWidth="1"/>
    <col min="3852" max="3852" width="5.7109375" style="439" customWidth="1"/>
    <col min="3853" max="3853" width="9.28515625" style="439" customWidth="1"/>
    <col min="3854" max="3854" width="5.7109375" style="439" customWidth="1"/>
    <col min="3855" max="3855" width="9.28515625" style="439" customWidth="1"/>
    <col min="3856" max="3856" width="5.7109375" style="439" customWidth="1"/>
    <col min="3857" max="3857" width="9.28515625" style="439" customWidth="1"/>
    <col min="3858" max="3858" width="5.7109375" style="439" customWidth="1"/>
    <col min="3859" max="3859" width="9.28515625" style="439" customWidth="1"/>
    <col min="3860" max="3860" width="6.7109375" style="439" customWidth="1"/>
    <col min="3861" max="3861" width="10" style="439" customWidth="1"/>
    <col min="3862" max="3862" width="10.5703125" style="439" customWidth="1"/>
    <col min="3863" max="3868" width="0" style="439" hidden="1" customWidth="1"/>
    <col min="3869" max="4096" width="9.140625" style="439"/>
    <col min="4097" max="4097" width="5.140625" style="439" customWidth="1"/>
    <col min="4098" max="4098" width="21.85546875" style="439" bestFit="1" customWidth="1"/>
    <col min="4099" max="4099" width="19.85546875" style="439" customWidth="1"/>
    <col min="4100" max="4100" width="5.7109375" style="439" customWidth="1"/>
    <col min="4101" max="4101" width="9.28515625" style="439" customWidth="1"/>
    <col min="4102" max="4102" width="5.7109375" style="439" customWidth="1"/>
    <col min="4103" max="4103" width="9.28515625" style="439" customWidth="1"/>
    <col min="4104" max="4104" width="5.7109375" style="439" customWidth="1"/>
    <col min="4105" max="4105" width="9.28515625" style="439" customWidth="1"/>
    <col min="4106" max="4106" width="5.7109375" style="439" customWidth="1"/>
    <col min="4107" max="4107" width="9.28515625" style="439" customWidth="1"/>
    <col min="4108" max="4108" width="5.7109375" style="439" customWidth="1"/>
    <col min="4109" max="4109" width="9.28515625" style="439" customWidth="1"/>
    <col min="4110" max="4110" width="5.7109375" style="439" customWidth="1"/>
    <col min="4111" max="4111" width="9.28515625" style="439" customWidth="1"/>
    <col min="4112" max="4112" width="5.7109375" style="439" customWidth="1"/>
    <col min="4113" max="4113" width="9.28515625" style="439" customWidth="1"/>
    <col min="4114" max="4114" width="5.7109375" style="439" customWidth="1"/>
    <col min="4115" max="4115" width="9.28515625" style="439" customWidth="1"/>
    <col min="4116" max="4116" width="6.7109375" style="439" customWidth="1"/>
    <col min="4117" max="4117" width="10" style="439" customWidth="1"/>
    <col min="4118" max="4118" width="10.5703125" style="439" customWidth="1"/>
    <col min="4119" max="4124" width="0" style="439" hidden="1" customWidth="1"/>
    <col min="4125" max="4352" width="9.140625" style="439"/>
    <col min="4353" max="4353" width="5.140625" style="439" customWidth="1"/>
    <col min="4354" max="4354" width="21.85546875" style="439" bestFit="1" customWidth="1"/>
    <col min="4355" max="4355" width="19.85546875" style="439" customWidth="1"/>
    <col min="4356" max="4356" width="5.7109375" style="439" customWidth="1"/>
    <col min="4357" max="4357" width="9.28515625" style="439" customWidth="1"/>
    <col min="4358" max="4358" width="5.7109375" style="439" customWidth="1"/>
    <col min="4359" max="4359" width="9.28515625" style="439" customWidth="1"/>
    <col min="4360" max="4360" width="5.7109375" style="439" customWidth="1"/>
    <col min="4361" max="4361" width="9.28515625" style="439" customWidth="1"/>
    <col min="4362" max="4362" width="5.7109375" style="439" customWidth="1"/>
    <col min="4363" max="4363" width="9.28515625" style="439" customWidth="1"/>
    <col min="4364" max="4364" width="5.7109375" style="439" customWidth="1"/>
    <col min="4365" max="4365" width="9.28515625" style="439" customWidth="1"/>
    <col min="4366" max="4366" width="5.7109375" style="439" customWidth="1"/>
    <col min="4367" max="4367" width="9.28515625" style="439" customWidth="1"/>
    <col min="4368" max="4368" width="5.7109375" style="439" customWidth="1"/>
    <col min="4369" max="4369" width="9.28515625" style="439" customWidth="1"/>
    <col min="4370" max="4370" width="5.7109375" style="439" customWidth="1"/>
    <col min="4371" max="4371" width="9.28515625" style="439" customWidth="1"/>
    <col min="4372" max="4372" width="6.7109375" style="439" customWidth="1"/>
    <col min="4373" max="4373" width="10" style="439" customWidth="1"/>
    <col min="4374" max="4374" width="10.5703125" style="439" customWidth="1"/>
    <col min="4375" max="4380" width="0" style="439" hidden="1" customWidth="1"/>
    <col min="4381" max="4608" width="9.140625" style="439"/>
    <col min="4609" max="4609" width="5.140625" style="439" customWidth="1"/>
    <col min="4610" max="4610" width="21.85546875" style="439" bestFit="1" customWidth="1"/>
    <col min="4611" max="4611" width="19.85546875" style="439" customWidth="1"/>
    <col min="4612" max="4612" width="5.7109375" style="439" customWidth="1"/>
    <col min="4613" max="4613" width="9.28515625" style="439" customWidth="1"/>
    <col min="4614" max="4614" width="5.7109375" style="439" customWidth="1"/>
    <col min="4615" max="4615" width="9.28515625" style="439" customWidth="1"/>
    <col min="4616" max="4616" width="5.7109375" style="439" customWidth="1"/>
    <col min="4617" max="4617" width="9.28515625" style="439" customWidth="1"/>
    <col min="4618" max="4618" width="5.7109375" style="439" customWidth="1"/>
    <col min="4619" max="4619" width="9.28515625" style="439" customWidth="1"/>
    <col min="4620" max="4620" width="5.7109375" style="439" customWidth="1"/>
    <col min="4621" max="4621" width="9.28515625" style="439" customWidth="1"/>
    <col min="4622" max="4622" width="5.7109375" style="439" customWidth="1"/>
    <col min="4623" max="4623" width="9.28515625" style="439" customWidth="1"/>
    <col min="4624" max="4624" width="5.7109375" style="439" customWidth="1"/>
    <col min="4625" max="4625" width="9.28515625" style="439" customWidth="1"/>
    <col min="4626" max="4626" width="5.7109375" style="439" customWidth="1"/>
    <col min="4627" max="4627" width="9.28515625" style="439" customWidth="1"/>
    <col min="4628" max="4628" width="6.7109375" style="439" customWidth="1"/>
    <col min="4629" max="4629" width="10" style="439" customWidth="1"/>
    <col min="4630" max="4630" width="10.5703125" style="439" customWidth="1"/>
    <col min="4631" max="4636" width="0" style="439" hidden="1" customWidth="1"/>
    <col min="4637" max="4864" width="9.140625" style="439"/>
    <col min="4865" max="4865" width="5.140625" style="439" customWidth="1"/>
    <col min="4866" max="4866" width="21.85546875" style="439" bestFit="1" customWidth="1"/>
    <col min="4867" max="4867" width="19.85546875" style="439" customWidth="1"/>
    <col min="4868" max="4868" width="5.7109375" style="439" customWidth="1"/>
    <col min="4869" max="4869" width="9.28515625" style="439" customWidth="1"/>
    <col min="4870" max="4870" width="5.7109375" style="439" customWidth="1"/>
    <col min="4871" max="4871" width="9.28515625" style="439" customWidth="1"/>
    <col min="4872" max="4872" width="5.7109375" style="439" customWidth="1"/>
    <col min="4873" max="4873" width="9.28515625" style="439" customWidth="1"/>
    <col min="4874" max="4874" width="5.7109375" style="439" customWidth="1"/>
    <col min="4875" max="4875" width="9.28515625" style="439" customWidth="1"/>
    <col min="4876" max="4876" width="5.7109375" style="439" customWidth="1"/>
    <col min="4877" max="4877" width="9.28515625" style="439" customWidth="1"/>
    <col min="4878" max="4878" width="5.7109375" style="439" customWidth="1"/>
    <col min="4879" max="4879" width="9.28515625" style="439" customWidth="1"/>
    <col min="4880" max="4880" width="5.7109375" style="439" customWidth="1"/>
    <col min="4881" max="4881" width="9.28515625" style="439" customWidth="1"/>
    <col min="4882" max="4882" width="5.7109375" style="439" customWidth="1"/>
    <col min="4883" max="4883" width="9.28515625" style="439" customWidth="1"/>
    <col min="4884" max="4884" width="6.7109375" style="439" customWidth="1"/>
    <col min="4885" max="4885" width="10" style="439" customWidth="1"/>
    <col min="4886" max="4886" width="10.5703125" style="439" customWidth="1"/>
    <col min="4887" max="4892" width="0" style="439" hidden="1" customWidth="1"/>
    <col min="4893" max="5120" width="9.140625" style="439"/>
    <col min="5121" max="5121" width="5.140625" style="439" customWidth="1"/>
    <col min="5122" max="5122" width="21.85546875" style="439" bestFit="1" customWidth="1"/>
    <col min="5123" max="5123" width="19.85546875" style="439" customWidth="1"/>
    <col min="5124" max="5124" width="5.7109375" style="439" customWidth="1"/>
    <col min="5125" max="5125" width="9.28515625" style="439" customWidth="1"/>
    <col min="5126" max="5126" width="5.7109375" style="439" customWidth="1"/>
    <col min="5127" max="5127" width="9.28515625" style="439" customWidth="1"/>
    <col min="5128" max="5128" width="5.7109375" style="439" customWidth="1"/>
    <col min="5129" max="5129" width="9.28515625" style="439" customWidth="1"/>
    <col min="5130" max="5130" width="5.7109375" style="439" customWidth="1"/>
    <col min="5131" max="5131" width="9.28515625" style="439" customWidth="1"/>
    <col min="5132" max="5132" width="5.7109375" style="439" customWidth="1"/>
    <col min="5133" max="5133" width="9.28515625" style="439" customWidth="1"/>
    <col min="5134" max="5134" width="5.7109375" style="439" customWidth="1"/>
    <col min="5135" max="5135" width="9.28515625" style="439" customWidth="1"/>
    <col min="5136" max="5136" width="5.7109375" style="439" customWidth="1"/>
    <col min="5137" max="5137" width="9.28515625" style="439" customWidth="1"/>
    <col min="5138" max="5138" width="5.7109375" style="439" customWidth="1"/>
    <col min="5139" max="5139" width="9.28515625" style="439" customWidth="1"/>
    <col min="5140" max="5140" width="6.7109375" style="439" customWidth="1"/>
    <col min="5141" max="5141" width="10" style="439" customWidth="1"/>
    <col min="5142" max="5142" width="10.5703125" style="439" customWidth="1"/>
    <col min="5143" max="5148" width="0" style="439" hidden="1" customWidth="1"/>
    <col min="5149" max="5376" width="9.140625" style="439"/>
    <col min="5377" max="5377" width="5.140625" style="439" customWidth="1"/>
    <col min="5378" max="5378" width="21.85546875" style="439" bestFit="1" customWidth="1"/>
    <col min="5379" max="5379" width="19.85546875" style="439" customWidth="1"/>
    <col min="5380" max="5380" width="5.7109375" style="439" customWidth="1"/>
    <col min="5381" max="5381" width="9.28515625" style="439" customWidth="1"/>
    <col min="5382" max="5382" width="5.7109375" style="439" customWidth="1"/>
    <col min="5383" max="5383" width="9.28515625" style="439" customWidth="1"/>
    <col min="5384" max="5384" width="5.7109375" style="439" customWidth="1"/>
    <col min="5385" max="5385" width="9.28515625" style="439" customWidth="1"/>
    <col min="5386" max="5386" width="5.7109375" style="439" customWidth="1"/>
    <col min="5387" max="5387" width="9.28515625" style="439" customWidth="1"/>
    <col min="5388" max="5388" width="5.7109375" style="439" customWidth="1"/>
    <col min="5389" max="5389" width="9.28515625" style="439" customWidth="1"/>
    <col min="5390" max="5390" width="5.7109375" style="439" customWidth="1"/>
    <col min="5391" max="5391" width="9.28515625" style="439" customWidth="1"/>
    <col min="5392" max="5392" width="5.7109375" style="439" customWidth="1"/>
    <col min="5393" max="5393" width="9.28515625" style="439" customWidth="1"/>
    <col min="5394" max="5394" width="5.7109375" style="439" customWidth="1"/>
    <col min="5395" max="5395" width="9.28515625" style="439" customWidth="1"/>
    <col min="5396" max="5396" width="6.7109375" style="439" customWidth="1"/>
    <col min="5397" max="5397" width="10" style="439" customWidth="1"/>
    <col min="5398" max="5398" width="10.5703125" style="439" customWidth="1"/>
    <col min="5399" max="5404" width="0" style="439" hidden="1" customWidth="1"/>
    <col min="5405" max="5632" width="9.140625" style="439"/>
    <col min="5633" max="5633" width="5.140625" style="439" customWidth="1"/>
    <col min="5634" max="5634" width="21.85546875" style="439" bestFit="1" customWidth="1"/>
    <col min="5635" max="5635" width="19.85546875" style="439" customWidth="1"/>
    <col min="5636" max="5636" width="5.7109375" style="439" customWidth="1"/>
    <col min="5637" max="5637" width="9.28515625" style="439" customWidth="1"/>
    <col min="5638" max="5638" width="5.7109375" style="439" customWidth="1"/>
    <col min="5639" max="5639" width="9.28515625" style="439" customWidth="1"/>
    <col min="5640" max="5640" width="5.7109375" style="439" customWidth="1"/>
    <col min="5641" max="5641" width="9.28515625" style="439" customWidth="1"/>
    <col min="5642" max="5642" width="5.7109375" style="439" customWidth="1"/>
    <col min="5643" max="5643" width="9.28515625" style="439" customWidth="1"/>
    <col min="5644" max="5644" width="5.7109375" style="439" customWidth="1"/>
    <col min="5645" max="5645" width="9.28515625" style="439" customWidth="1"/>
    <col min="5646" max="5646" width="5.7109375" style="439" customWidth="1"/>
    <col min="5647" max="5647" width="9.28515625" style="439" customWidth="1"/>
    <col min="5648" max="5648" width="5.7109375" style="439" customWidth="1"/>
    <col min="5649" max="5649" width="9.28515625" style="439" customWidth="1"/>
    <col min="5650" max="5650" width="5.7109375" style="439" customWidth="1"/>
    <col min="5651" max="5651" width="9.28515625" style="439" customWidth="1"/>
    <col min="5652" max="5652" width="6.7109375" style="439" customWidth="1"/>
    <col min="5653" max="5653" width="10" style="439" customWidth="1"/>
    <col min="5654" max="5654" width="10.5703125" style="439" customWidth="1"/>
    <col min="5655" max="5660" width="0" style="439" hidden="1" customWidth="1"/>
    <col min="5661" max="5888" width="9.140625" style="439"/>
    <col min="5889" max="5889" width="5.140625" style="439" customWidth="1"/>
    <col min="5890" max="5890" width="21.85546875" style="439" bestFit="1" customWidth="1"/>
    <col min="5891" max="5891" width="19.85546875" style="439" customWidth="1"/>
    <col min="5892" max="5892" width="5.7109375" style="439" customWidth="1"/>
    <col min="5893" max="5893" width="9.28515625" style="439" customWidth="1"/>
    <col min="5894" max="5894" width="5.7109375" style="439" customWidth="1"/>
    <col min="5895" max="5895" width="9.28515625" style="439" customWidth="1"/>
    <col min="5896" max="5896" width="5.7109375" style="439" customWidth="1"/>
    <col min="5897" max="5897" width="9.28515625" style="439" customWidth="1"/>
    <col min="5898" max="5898" width="5.7109375" style="439" customWidth="1"/>
    <col min="5899" max="5899" width="9.28515625" style="439" customWidth="1"/>
    <col min="5900" max="5900" width="5.7109375" style="439" customWidth="1"/>
    <col min="5901" max="5901" width="9.28515625" style="439" customWidth="1"/>
    <col min="5902" max="5902" width="5.7109375" style="439" customWidth="1"/>
    <col min="5903" max="5903" width="9.28515625" style="439" customWidth="1"/>
    <col min="5904" max="5904" width="5.7109375" style="439" customWidth="1"/>
    <col min="5905" max="5905" width="9.28515625" style="439" customWidth="1"/>
    <col min="5906" max="5906" width="5.7109375" style="439" customWidth="1"/>
    <col min="5907" max="5907" width="9.28515625" style="439" customWidth="1"/>
    <col min="5908" max="5908" width="6.7109375" style="439" customWidth="1"/>
    <col min="5909" max="5909" width="10" style="439" customWidth="1"/>
    <col min="5910" max="5910" width="10.5703125" style="439" customWidth="1"/>
    <col min="5911" max="5916" width="0" style="439" hidden="1" customWidth="1"/>
    <col min="5917" max="6144" width="9.140625" style="439"/>
    <col min="6145" max="6145" width="5.140625" style="439" customWidth="1"/>
    <col min="6146" max="6146" width="21.85546875" style="439" bestFit="1" customWidth="1"/>
    <col min="6147" max="6147" width="19.85546875" style="439" customWidth="1"/>
    <col min="6148" max="6148" width="5.7109375" style="439" customWidth="1"/>
    <col min="6149" max="6149" width="9.28515625" style="439" customWidth="1"/>
    <col min="6150" max="6150" width="5.7109375" style="439" customWidth="1"/>
    <col min="6151" max="6151" width="9.28515625" style="439" customWidth="1"/>
    <col min="6152" max="6152" width="5.7109375" style="439" customWidth="1"/>
    <col min="6153" max="6153" width="9.28515625" style="439" customWidth="1"/>
    <col min="6154" max="6154" width="5.7109375" style="439" customWidth="1"/>
    <col min="6155" max="6155" width="9.28515625" style="439" customWidth="1"/>
    <col min="6156" max="6156" width="5.7109375" style="439" customWidth="1"/>
    <col min="6157" max="6157" width="9.28515625" style="439" customWidth="1"/>
    <col min="6158" max="6158" width="5.7109375" style="439" customWidth="1"/>
    <col min="6159" max="6159" width="9.28515625" style="439" customWidth="1"/>
    <col min="6160" max="6160" width="5.7109375" style="439" customWidth="1"/>
    <col min="6161" max="6161" width="9.28515625" style="439" customWidth="1"/>
    <col min="6162" max="6162" width="5.7109375" style="439" customWidth="1"/>
    <col min="6163" max="6163" width="9.28515625" style="439" customWidth="1"/>
    <col min="6164" max="6164" width="6.7109375" style="439" customWidth="1"/>
    <col min="6165" max="6165" width="10" style="439" customWidth="1"/>
    <col min="6166" max="6166" width="10.5703125" style="439" customWidth="1"/>
    <col min="6167" max="6172" width="0" style="439" hidden="1" customWidth="1"/>
    <col min="6173" max="6400" width="9.140625" style="439"/>
    <col min="6401" max="6401" width="5.140625" style="439" customWidth="1"/>
    <col min="6402" max="6402" width="21.85546875" style="439" bestFit="1" customWidth="1"/>
    <col min="6403" max="6403" width="19.85546875" style="439" customWidth="1"/>
    <col min="6404" max="6404" width="5.7109375" style="439" customWidth="1"/>
    <col min="6405" max="6405" width="9.28515625" style="439" customWidth="1"/>
    <col min="6406" max="6406" width="5.7109375" style="439" customWidth="1"/>
    <col min="6407" max="6407" width="9.28515625" style="439" customWidth="1"/>
    <col min="6408" max="6408" width="5.7109375" style="439" customWidth="1"/>
    <col min="6409" max="6409" width="9.28515625" style="439" customWidth="1"/>
    <col min="6410" max="6410" width="5.7109375" style="439" customWidth="1"/>
    <col min="6411" max="6411" width="9.28515625" style="439" customWidth="1"/>
    <col min="6412" max="6412" width="5.7109375" style="439" customWidth="1"/>
    <col min="6413" max="6413" width="9.28515625" style="439" customWidth="1"/>
    <col min="6414" max="6414" width="5.7109375" style="439" customWidth="1"/>
    <col min="6415" max="6415" width="9.28515625" style="439" customWidth="1"/>
    <col min="6416" max="6416" width="5.7109375" style="439" customWidth="1"/>
    <col min="6417" max="6417" width="9.28515625" style="439" customWidth="1"/>
    <col min="6418" max="6418" width="5.7109375" style="439" customWidth="1"/>
    <col min="6419" max="6419" width="9.28515625" style="439" customWidth="1"/>
    <col min="6420" max="6420" width="6.7109375" style="439" customWidth="1"/>
    <col min="6421" max="6421" width="10" style="439" customWidth="1"/>
    <col min="6422" max="6422" width="10.5703125" style="439" customWidth="1"/>
    <col min="6423" max="6428" width="0" style="439" hidden="1" customWidth="1"/>
    <col min="6429" max="6656" width="9.140625" style="439"/>
    <col min="6657" max="6657" width="5.140625" style="439" customWidth="1"/>
    <col min="6658" max="6658" width="21.85546875" style="439" bestFit="1" customWidth="1"/>
    <col min="6659" max="6659" width="19.85546875" style="439" customWidth="1"/>
    <col min="6660" max="6660" width="5.7109375" style="439" customWidth="1"/>
    <col min="6661" max="6661" width="9.28515625" style="439" customWidth="1"/>
    <col min="6662" max="6662" width="5.7109375" style="439" customWidth="1"/>
    <col min="6663" max="6663" width="9.28515625" style="439" customWidth="1"/>
    <col min="6664" max="6664" width="5.7109375" style="439" customWidth="1"/>
    <col min="6665" max="6665" width="9.28515625" style="439" customWidth="1"/>
    <col min="6666" max="6666" width="5.7109375" style="439" customWidth="1"/>
    <col min="6667" max="6667" width="9.28515625" style="439" customWidth="1"/>
    <col min="6668" max="6668" width="5.7109375" style="439" customWidth="1"/>
    <col min="6669" max="6669" width="9.28515625" style="439" customWidth="1"/>
    <col min="6670" max="6670" width="5.7109375" style="439" customWidth="1"/>
    <col min="6671" max="6671" width="9.28515625" style="439" customWidth="1"/>
    <col min="6672" max="6672" width="5.7109375" style="439" customWidth="1"/>
    <col min="6673" max="6673" width="9.28515625" style="439" customWidth="1"/>
    <col min="6674" max="6674" width="5.7109375" style="439" customWidth="1"/>
    <col min="6675" max="6675" width="9.28515625" style="439" customWidth="1"/>
    <col min="6676" max="6676" width="6.7109375" style="439" customWidth="1"/>
    <col min="6677" max="6677" width="10" style="439" customWidth="1"/>
    <col min="6678" max="6678" width="10.5703125" style="439" customWidth="1"/>
    <col min="6679" max="6684" width="0" style="439" hidden="1" customWidth="1"/>
    <col min="6685" max="6912" width="9.140625" style="439"/>
    <col min="6913" max="6913" width="5.140625" style="439" customWidth="1"/>
    <col min="6914" max="6914" width="21.85546875" style="439" bestFit="1" customWidth="1"/>
    <col min="6915" max="6915" width="19.85546875" style="439" customWidth="1"/>
    <col min="6916" max="6916" width="5.7109375" style="439" customWidth="1"/>
    <col min="6917" max="6917" width="9.28515625" style="439" customWidth="1"/>
    <col min="6918" max="6918" width="5.7109375" style="439" customWidth="1"/>
    <col min="6919" max="6919" width="9.28515625" style="439" customWidth="1"/>
    <col min="6920" max="6920" width="5.7109375" style="439" customWidth="1"/>
    <col min="6921" max="6921" width="9.28515625" style="439" customWidth="1"/>
    <col min="6922" max="6922" width="5.7109375" style="439" customWidth="1"/>
    <col min="6923" max="6923" width="9.28515625" style="439" customWidth="1"/>
    <col min="6924" max="6924" width="5.7109375" style="439" customWidth="1"/>
    <col min="6925" max="6925" width="9.28515625" style="439" customWidth="1"/>
    <col min="6926" max="6926" width="5.7109375" style="439" customWidth="1"/>
    <col min="6927" max="6927" width="9.28515625" style="439" customWidth="1"/>
    <col min="6928" max="6928" width="5.7109375" style="439" customWidth="1"/>
    <col min="6929" max="6929" width="9.28515625" style="439" customWidth="1"/>
    <col min="6930" max="6930" width="5.7109375" style="439" customWidth="1"/>
    <col min="6931" max="6931" width="9.28515625" style="439" customWidth="1"/>
    <col min="6932" max="6932" width="6.7109375" style="439" customWidth="1"/>
    <col min="6933" max="6933" width="10" style="439" customWidth="1"/>
    <col min="6934" max="6934" width="10.5703125" style="439" customWidth="1"/>
    <col min="6935" max="6940" width="0" style="439" hidden="1" customWidth="1"/>
    <col min="6941" max="7168" width="9.140625" style="439"/>
    <col min="7169" max="7169" width="5.140625" style="439" customWidth="1"/>
    <col min="7170" max="7170" width="21.85546875" style="439" bestFit="1" customWidth="1"/>
    <col min="7171" max="7171" width="19.85546875" style="439" customWidth="1"/>
    <col min="7172" max="7172" width="5.7109375" style="439" customWidth="1"/>
    <col min="7173" max="7173" width="9.28515625" style="439" customWidth="1"/>
    <col min="7174" max="7174" width="5.7109375" style="439" customWidth="1"/>
    <col min="7175" max="7175" width="9.28515625" style="439" customWidth="1"/>
    <col min="7176" max="7176" width="5.7109375" style="439" customWidth="1"/>
    <col min="7177" max="7177" width="9.28515625" style="439" customWidth="1"/>
    <col min="7178" max="7178" width="5.7109375" style="439" customWidth="1"/>
    <col min="7179" max="7179" width="9.28515625" style="439" customWidth="1"/>
    <col min="7180" max="7180" width="5.7109375" style="439" customWidth="1"/>
    <col min="7181" max="7181" width="9.28515625" style="439" customWidth="1"/>
    <col min="7182" max="7182" width="5.7109375" style="439" customWidth="1"/>
    <col min="7183" max="7183" width="9.28515625" style="439" customWidth="1"/>
    <col min="7184" max="7184" width="5.7109375" style="439" customWidth="1"/>
    <col min="7185" max="7185" width="9.28515625" style="439" customWidth="1"/>
    <col min="7186" max="7186" width="5.7109375" style="439" customWidth="1"/>
    <col min="7187" max="7187" width="9.28515625" style="439" customWidth="1"/>
    <col min="7188" max="7188" width="6.7109375" style="439" customWidth="1"/>
    <col min="7189" max="7189" width="10" style="439" customWidth="1"/>
    <col min="7190" max="7190" width="10.5703125" style="439" customWidth="1"/>
    <col min="7191" max="7196" width="0" style="439" hidden="1" customWidth="1"/>
    <col min="7197" max="7424" width="9.140625" style="439"/>
    <col min="7425" max="7425" width="5.140625" style="439" customWidth="1"/>
    <col min="7426" max="7426" width="21.85546875" style="439" bestFit="1" customWidth="1"/>
    <col min="7427" max="7427" width="19.85546875" style="439" customWidth="1"/>
    <col min="7428" max="7428" width="5.7109375" style="439" customWidth="1"/>
    <col min="7429" max="7429" width="9.28515625" style="439" customWidth="1"/>
    <col min="7430" max="7430" width="5.7109375" style="439" customWidth="1"/>
    <col min="7431" max="7431" width="9.28515625" style="439" customWidth="1"/>
    <col min="7432" max="7432" width="5.7109375" style="439" customWidth="1"/>
    <col min="7433" max="7433" width="9.28515625" style="439" customWidth="1"/>
    <col min="7434" max="7434" width="5.7109375" style="439" customWidth="1"/>
    <col min="7435" max="7435" width="9.28515625" style="439" customWidth="1"/>
    <col min="7436" max="7436" width="5.7109375" style="439" customWidth="1"/>
    <col min="7437" max="7437" width="9.28515625" style="439" customWidth="1"/>
    <col min="7438" max="7438" width="5.7109375" style="439" customWidth="1"/>
    <col min="7439" max="7439" width="9.28515625" style="439" customWidth="1"/>
    <col min="7440" max="7440" width="5.7109375" style="439" customWidth="1"/>
    <col min="7441" max="7441" width="9.28515625" style="439" customWidth="1"/>
    <col min="7442" max="7442" width="5.7109375" style="439" customWidth="1"/>
    <col min="7443" max="7443" width="9.28515625" style="439" customWidth="1"/>
    <col min="7444" max="7444" width="6.7109375" style="439" customWidth="1"/>
    <col min="7445" max="7445" width="10" style="439" customWidth="1"/>
    <col min="7446" max="7446" width="10.5703125" style="439" customWidth="1"/>
    <col min="7447" max="7452" width="0" style="439" hidden="1" customWidth="1"/>
    <col min="7453" max="7680" width="9.140625" style="439"/>
    <col min="7681" max="7681" width="5.140625" style="439" customWidth="1"/>
    <col min="7682" max="7682" width="21.85546875" style="439" bestFit="1" customWidth="1"/>
    <col min="7683" max="7683" width="19.85546875" style="439" customWidth="1"/>
    <col min="7684" max="7684" width="5.7109375" style="439" customWidth="1"/>
    <col min="7685" max="7685" width="9.28515625" style="439" customWidth="1"/>
    <col min="7686" max="7686" width="5.7109375" style="439" customWidth="1"/>
    <col min="7687" max="7687" width="9.28515625" style="439" customWidth="1"/>
    <col min="7688" max="7688" width="5.7109375" style="439" customWidth="1"/>
    <col min="7689" max="7689" width="9.28515625" style="439" customWidth="1"/>
    <col min="7690" max="7690" width="5.7109375" style="439" customWidth="1"/>
    <col min="7691" max="7691" width="9.28515625" style="439" customWidth="1"/>
    <col min="7692" max="7692" width="5.7109375" style="439" customWidth="1"/>
    <col min="7693" max="7693" width="9.28515625" style="439" customWidth="1"/>
    <col min="7694" max="7694" width="5.7109375" style="439" customWidth="1"/>
    <col min="7695" max="7695" width="9.28515625" style="439" customWidth="1"/>
    <col min="7696" max="7696" width="5.7109375" style="439" customWidth="1"/>
    <col min="7697" max="7697" width="9.28515625" style="439" customWidth="1"/>
    <col min="7698" max="7698" width="5.7109375" style="439" customWidth="1"/>
    <col min="7699" max="7699" width="9.28515625" style="439" customWidth="1"/>
    <col min="7700" max="7700" width="6.7109375" style="439" customWidth="1"/>
    <col min="7701" max="7701" width="10" style="439" customWidth="1"/>
    <col min="7702" max="7702" width="10.5703125" style="439" customWidth="1"/>
    <col min="7703" max="7708" width="0" style="439" hidden="1" customWidth="1"/>
    <col min="7709" max="7936" width="9.140625" style="439"/>
    <col min="7937" max="7937" width="5.140625" style="439" customWidth="1"/>
    <col min="7938" max="7938" width="21.85546875" style="439" bestFit="1" customWidth="1"/>
    <col min="7939" max="7939" width="19.85546875" style="439" customWidth="1"/>
    <col min="7940" max="7940" width="5.7109375" style="439" customWidth="1"/>
    <col min="7941" max="7941" width="9.28515625" style="439" customWidth="1"/>
    <col min="7942" max="7942" width="5.7109375" style="439" customWidth="1"/>
    <col min="7943" max="7943" width="9.28515625" style="439" customWidth="1"/>
    <col min="7944" max="7944" width="5.7109375" style="439" customWidth="1"/>
    <col min="7945" max="7945" width="9.28515625" style="439" customWidth="1"/>
    <col min="7946" max="7946" width="5.7109375" style="439" customWidth="1"/>
    <col min="7947" max="7947" width="9.28515625" style="439" customWidth="1"/>
    <col min="7948" max="7948" width="5.7109375" style="439" customWidth="1"/>
    <col min="7949" max="7949" width="9.28515625" style="439" customWidth="1"/>
    <col min="7950" max="7950" width="5.7109375" style="439" customWidth="1"/>
    <col min="7951" max="7951" width="9.28515625" style="439" customWidth="1"/>
    <col min="7952" max="7952" width="5.7109375" style="439" customWidth="1"/>
    <col min="7953" max="7953" width="9.28515625" style="439" customWidth="1"/>
    <col min="7954" max="7954" width="5.7109375" style="439" customWidth="1"/>
    <col min="7955" max="7955" width="9.28515625" style="439" customWidth="1"/>
    <col min="7956" max="7956" width="6.7109375" style="439" customWidth="1"/>
    <col min="7957" max="7957" width="10" style="439" customWidth="1"/>
    <col min="7958" max="7958" width="10.5703125" style="439" customWidth="1"/>
    <col min="7959" max="7964" width="0" style="439" hidden="1" customWidth="1"/>
    <col min="7965" max="8192" width="9.140625" style="439"/>
    <col min="8193" max="8193" width="5.140625" style="439" customWidth="1"/>
    <col min="8194" max="8194" width="21.85546875" style="439" bestFit="1" customWidth="1"/>
    <col min="8195" max="8195" width="19.85546875" style="439" customWidth="1"/>
    <col min="8196" max="8196" width="5.7109375" style="439" customWidth="1"/>
    <col min="8197" max="8197" width="9.28515625" style="439" customWidth="1"/>
    <col min="8198" max="8198" width="5.7109375" style="439" customWidth="1"/>
    <col min="8199" max="8199" width="9.28515625" style="439" customWidth="1"/>
    <col min="8200" max="8200" width="5.7109375" style="439" customWidth="1"/>
    <col min="8201" max="8201" width="9.28515625" style="439" customWidth="1"/>
    <col min="8202" max="8202" width="5.7109375" style="439" customWidth="1"/>
    <col min="8203" max="8203" width="9.28515625" style="439" customWidth="1"/>
    <col min="8204" max="8204" width="5.7109375" style="439" customWidth="1"/>
    <col min="8205" max="8205" width="9.28515625" style="439" customWidth="1"/>
    <col min="8206" max="8206" width="5.7109375" style="439" customWidth="1"/>
    <col min="8207" max="8207" width="9.28515625" style="439" customWidth="1"/>
    <col min="8208" max="8208" width="5.7109375" style="439" customWidth="1"/>
    <col min="8209" max="8209" width="9.28515625" style="439" customWidth="1"/>
    <col min="8210" max="8210" width="5.7109375" style="439" customWidth="1"/>
    <col min="8211" max="8211" width="9.28515625" style="439" customWidth="1"/>
    <col min="8212" max="8212" width="6.7109375" style="439" customWidth="1"/>
    <col min="8213" max="8213" width="10" style="439" customWidth="1"/>
    <col min="8214" max="8214" width="10.5703125" style="439" customWidth="1"/>
    <col min="8215" max="8220" width="0" style="439" hidden="1" customWidth="1"/>
    <col min="8221" max="8448" width="9.140625" style="439"/>
    <col min="8449" max="8449" width="5.140625" style="439" customWidth="1"/>
    <col min="8450" max="8450" width="21.85546875" style="439" bestFit="1" customWidth="1"/>
    <col min="8451" max="8451" width="19.85546875" style="439" customWidth="1"/>
    <col min="8452" max="8452" width="5.7109375" style="439" customWidth="1"/>
    <col min="8453" max="8453" width="9.28515625" style="439" customWidth="1"/>
    <col min="8454" max="8454" width="5.7109375" style="439" customWidth="1"/>
    <col min="8455" max="8455" width="9.28515625" style="439" customWidth="1"/>
    <col min="8456" max="8456" width="5.7109375" style="439" customWidth="1"/>
    <col min="8457" max="8457" width="9.28515625" style="439" customWidth="1"/>
    <col min="8458" max="8458" width="5.7109375" style="439" customWidth="1"/>
    <col min="8459" max="8459" width="9.28515625" style="439" customWidth="1"/>
    <col min="8460" max="8460" width="5.7109375" style="439" customWidth="1"/>
    <col min="8461" max="8461" width="9.28515625" style="439" customWidth="1"/>
    <col min="8462" max="8462" width="5.7109375" style="439" customWidth="1"/>
    <col min="8463" max="8463" width="9.28515625" style="439" customWidth="1"/>
    <col min="8464" max="8464" width="5.7109375" style="439" customWidth="1"/>
    <col min="8465" max="8465" width="9.28515625" style="439" customWidth="1"/>
    <col min="8466" max="8466" width="5.7109375" style="439" customWidth="1"/>
    <col min="8467" max="8467" width="9.28515625" style="439" customWidth="1"/>
    <col min="8468" max="8468" width="6.7109375" style="439" customWidth="1"/>
    <col min="8469" max="8469" width="10" style="439" customWidth="1"/>
    <col min="8470" max="8470" width="10.5703125" style="439" customWidth="1"/>
    <col min="8471" max="8476" width="0" style="439" hidden="1" customWidth="1"/>
    <col min="8477" max="8704" width="9.140625" style="439"/>
    <col min="8705" max="8705" width="5.140625" style="439" customWidth="1"/>
    <col min="8706" max="8706" width="21.85546875" style="439" bestFit="1" customWidth="1"/>
    <col min="8707" max="8707" width="19.85546875" style="439" customWidth="1"/>
    <col min="8708" max="8708" width="5.7109375" style="439" customWidth="1"/>
    <col min="8709" max="8709" width="9.28515625" style="439" customWidth="1"/>
    <col min="8710" max="8710" width="5.7109375" style="439" customWidth="1"/>
    <col min="8711" max="8711" width="9.28515625" style="439" customWidth="1"/>
    <col min="8712" max="8712" width="5.7109375" style="439" customWidth="1"/>
    <col min="8713" max="8713" width="9.28515625" style="439" customWidth="1"/>
    <col min="8714" max="8714" width="5.7109375" style="439" customWidth="1"/>
    <col min="8715" max="8715" width="9.28515625" style="439" customWidth="1"/>
    <col min="8716" max="8716" width="5.7109375" style="439" customWidth="1"/>
    <col min="8717" max="8717" width="9.28515625" style="439" customWidth="1"/>
    <col min="8718" max="8718" width="5.7109375" style="439" customWidth="1"/>
    <col min="8719" max="8719" width="9.28515625" style="439" customWidth="1"/>
    <col min="8720" max="8720" width="5.7109375" style="439" customWidth="1"/>
    <col min="8721" max="8721" width="9.28515625" style="439" customWidth="1"/>
    <col min="8722" max="8722" width="5.7109375" style="439" customWidth="1"/>
    <col min="8723" max="8723" width="9.28515625" style="439" customWidth="1"/>
    <col min="8724" max="8724" width="6.7109375" style="439" customWidth="1"/>
    <col min="8725" max="8725" width="10" style="439" customWidth="1"/>
    <col min="8726" max="8726" width="10.5703125" style="439" customWidth="1"/>
    <col min="8727" max="8732" width="0" style="439" hidden="1" customWidth="1"/>
    <col min="8733" max="8960" width="9.140625" style="439"/>
    <col min="8961" max="8961" width="5.140625" style="439" customWidth="1"/>
    <col min="8962" max="8962" width="21.85546875" style="439" bestFit="1" customWidth="1"/>
    <col min="8963" max="8963" width="19.85546875" style="439" customWidth="1"/>
    <col min="8964" max="8964" width="5.7109375" style="439" customWidth="1"/>
    <col min="8965" max="8965" width="9.28515625" style="439" customWidth="1"/>
    <col min="8966" max="8966" width="5.7109375" style="439" customWidth="1"/>
    <col min="8967" max="8967" width="9.28515625" style="439" customWidth="1"/>
    <col min="8968" max="8968" width="5.7109375" style="439" customWidth="1"/>
    <col min="8969" max="8969" width="9.28515625" style="439" customWidth="1"/>
    <col min="8970" max="8970" width="5.7109375" style="439" customWidth="1"/>
    <col min="8971" max="8971" width="9.28515625" style="439" customWidth="1"/>
    <col min="8972" max="8972" width="5.7109375" style="439" customWidth="1"/>
    <col min="8973" max="8973" width="9.28515625" style="439" customWidth="1"/>
    <col min="8974" max="8974" width="5.7109375" style="439" customWidth="1"/>
    <col min="8975" max="8975" width="9.28515625" style="439" customWidth="1"/>
    <col min="8976" max="8976" width="5.7109375" style="439" customWidth="1"/>
    <col min="8977" max="8977" width="9.28515625" style="439" customWidth="1"/>
    <col min="8978" max="8978" width="5.7109375" style="439" customWidth="1"/>
    <col min="8979" max="8979" width="9.28515625" style="439" customWidth="1"/>
    <col min="8980" max="8980" width="6.7109375" style="439" customWidth="1"/>
    <col min="8981" max="8981" width="10" style="439" customWidth="1"/>
    <col min="8982" max="8982" width="10.5703125" style="439" customWidth="1"/>
    <col min="8983" max="8988" width="0" style="439" hidden="1" customWidth="1"/>
    <col min="8989" max="9216" width="9.140625" style="439"/>
    <col min="9217" max="9217" width="5.140625" style="439" customWidth="1"/>
    <col min="9218" max="9218" width="21.85546875" style="439" bestFit="1" customWidth="1"/>
    <col min="9219" max="9219" width="19.85546875" style="439" customWidth="1"/>
    <col min="9220" max="9220" width="5.7109375" style="439" customWidth="1"/>
    <col min="9221" max="9221" width="9.28515625" style="439" customWidth="1"/>
    <col min="9222" max="9222" width="5.7109375" style="439" customWidth="1"/>
    <col min="9223" max="9223" width="9.28515625" style="439" customWidth="1"/>
    <col min="9224" max="9224" width="5.7109375" style="439" customWidth="1"/>
    <col min="9225" max="9225" width="9.28515625" style="439" customWidth="1"/>
    <col min="9226" max="9226" width="5.7109375" style="439" customWidth="1"/>
    <col min="9227" max="9227" width="9.28515625" style="439" customWidth="1"/>
    <col min="9228" max="9228" width="5.7109375" style="439" customWidth="1"/>
    <col min="9229" max="9229" width="9.28515625" style="439" customWidth="1"/>
    <col min="9230" max="9230" width="5.7109375" style="439" customWidth="1"/>
    <col min="9231" max="9231" width="9.28515625" style="439" customWidth="1"/>
    <col min="9232" max="9232" width="5.7109375" style="439" customWidth="1"/>
    <col min="9233" max="9233" width="9.28515625" style="439" customWidth="1"/>
    <col min="9234" max="9234" width="5.7109375" style="439" customWidth="1"/>
    <col min="9235" max="9235" width="9.28515625" style="439" customWidth="1"/>
    <col min="9236" max="9236" width="6.7109375" style="439" customWidth="1"/>
    <col min="9237" max="9237" width="10" style="439" customWidth="1"/>
    <col min="9238" max="9238" width="10.5703125" style="439" customWidth="1"/>
    <col min="9239" max="9244" width="0" style="439" hidden="1" customWidth="1"/>
    <col min="9245" max="9472" width="9.140625" style="439"/>
    <col min="9473" max="9473" width="5.140625" style="439" customWidth="1"/>
    <col min="9474" max="9474" width="21.85546875" style="439" bestFit="1" customWidth="1"/>
    <col min="9475" max="9475" width="19.85546875" style="439" customWidth="1"/>
    <col min="9476" max="9476" width="5.7109375" style="439" customWidth="1"/>
    <col min="9477" max="9477" width="9.28515625" style="439" customWidth="1"/>
    <col min="9478" max="9478" width="5.7109375" style="439" customWidth="1"/>
    <col min="9479" max="9479" width="9.28515625" style="439" customWidth="1"/>
    <col min="9480" max="9480" width="5.7109375" style="439" customWidth="1"/>
    <col min="9481" max="9481" width="9.28515625" style="439" customWidth="1"/>
    <col min="9482" max="9482" width="5.7109375" style="439" customWidth="1"/>
    <col min="9483" max="9483" width="9.28515625" style="439" customWidth="1"/>
    <col min="9484" max="9484" width="5.7109375" style="439" customWidth="1"/>
    <col min="9485" max="9485" width="9.28515625" style="439" customWidth="1"/>
    <col min="9486" max="9486" width="5.7109375" style="439" customWidth="1"/>
    <col min="9487" max="9487" width="9.28515625" style="439" customWidth="1"/>
    <col min="9488" max="9488" width="5.7109375" style="439" customWidth="1"/>
    <col min="9489" max="9489" width="9.28515625" style="439" customWidth="1"/>
    <col min="9490" max="9490" width="5.7109375" style="439" customWidth="1"/>
    <col min="9491" max="9491" width="9.28515625" style="439" customWidth="1"/>
    <col min="9492" max="9492" width="6.7109375" style="439" customWidth="1"/>
    <col min="9493" max="9493" width="10" style="439" customWidth="1"/>
    <col min="9494" max="9494" width="10.5703125" style="439" customWidth="1"/>
    <col min="9495" max="9500" width="0" style="439" hidden="1" customWidth="1"/>
    <col min="9501" max="9728" width="9.140625" style="439"/>
    <col min="9729" max="9729" width="5.140625" style="439" customWidth="1"/>
    <col min="9730" max="9730" width="21.85546875" style="439" bestFit="1" customWidth="1"/>
    <col min="9731" max="9731" width="19.85546875" style="439" customWidth="1"/>
    <col min="9732" max="9732" width="5.7109375" style="439" customWidth="1"/>
    <col min="9733" max="9733" width="9.28515625" style="439" customWidth="1"/>
    <col min="9734" max="9734" width="5.7109375" style="439" customWidth="1"/>
    <col min="9735" max="9735" width="9.28515625" style="439" customWidth="1"/>
    <col min="9736" max="9736" width="5.7109375" style="439" customWidth="1"/>
    <col min="9737" max="9737" width="9.28515625" style="439" customWidth="1"/>
    <col min="9738" max="9738" width="5.7109375" style="439" customWidth="1"/>
    <col min="9739" max="9739" width="9.28515625" style="439" customWidth="1"/>
    <col min="9740" max="9740" width="5.7109375" style="439" customWidth="1"/>
    <col min="9741" max="9741" width="9.28515625" style="439" customWidth="1"/>
    <col min="9742" max="9742" width="5.7109375" style="439" customWidth="1"/>
    <col min="9743" max="9743" width="9.28515625" style="439" customWidth="1"/>
    <col min="9744" max="9744" width="5.7109375" style="439" customWidth="1"/>
    <col min="9745" max="9745" width="9.28515625" style="439" customWidth="1"/>
    <col min="9746" max="9746" width="5.7109375" style="439" customWidth="1"/>
    <col min="9747" max="9747" width="9.28515625" style="439" customWidth="1"/>
    <col min="9748" max="9748" width="6.7109375" style="439" customWidth="1"/>
    <col min="9749" max="9749" width="10" style="439" customWidth="1"/>
    <col min="9750" max="9750" width="10.5703125" style="439" customWidth="1"/>
    <col min="9751" max="9756" width="0" style="439" hidden="1" customWidth="1"/>
    <col min="9757" max="9984" width="9.140625" style="439"/>
    <col min="9985" max="9985" width="5.140625" style="439" customWidth="1"/>
    <col min="9986" max="9986" width="21.85546875" style="439" bestFit="1" customWidth="1"/>
    <col min="9987" max="9987" width="19.85546875" style="439" customWidth="1"/>
    <col min="9988" max="9988" width="5.7109375" style="439" customWidth="1"/>
    <col min="9989" max="9989" width="9.28515625" style="439" customWidth="1"/>
    <col min="9990" max="9990" width="5.7109375" style="439" customWidth="1"/>
    <col min="9991" max="9991" width="9.28515625" style="439" customWidth="1"/>
    <col min="9992" max="9992" width="5.7109375" style="439" customWidth="1"/>
    <col min="9993" max="9993" width="9.28515625" style="439" customWidth="1"/>
    <col min="9994" max="9994" width="5.7109375" style="439" customWidth="1"/>
    <col min="9995" max="9995" width="9.28515625" style="439" customWidth="1"/>
    <col min="9996" max="9996" width="5.7109375" style="439" customWidth="1"/>
    <col min="9997" max="9997" width="9.28515625" style="439" customWidth="1"/>
    <col min="9998" max="9998" width="5.7109375" style="439" customWidth="1"/>
    <col min="9999" max="9999" width="9.28515625" style="439" customWidth="1"/>
    <col min="10000" max="10000" width="5.7109375" style="439" customWidth="1"/>
    <col min="10001" max="10001" width="9.28515625" style="439" customWidth="1"/>
    <col min="10002" max="10002" width="5.7109375" style="439" customWidth="1"/>
    <col min="10003" max="10003" width="9.28515625" style="439" customWidth="1"/>
    <col min="10004" max="10004" width="6.7109375" style="439" customWidth="1"/>
    <col min="10005" max="10005" width="10" style="439" customWidth="1"/>
    <col min="10006" max="10006" width="10.5703125" style="439" customWidth="1"/>
    <col min="10007" max="10012" width="0" style="439" hidden="1" customWidth="1"/>
    <col min="10013" max="10240" width="9.140625" style="439"/>
    <col min="10241" max="10241" width="5.140625" style="439" customWidth="1"/>
    <col min="10242" max="10242" width="21.85546875" style="439" bestFit="1" customWidth="1"/>
    <col min="10243" max="10243" width="19.85546875" style="439" customWidth="1"/>
    <col min="10244" max="10244" width="5.7109375" style="439" customWidth="1"/>
    <col min="10245" max="10245" width="9.28515625" style="439" customWidth="1"/>
    <col min="10246" max="10246" width="5.7109375" style="439" customWidth="1"/>
    <col min="10247" max="10247" width="9.28515625" style="439" customWidth="1"/>
    <col min="10248" max="10248" width="5.7109375" style="439" customWidth="1"/>
    <col min="10249" max="10249" width="9.28515625" style="439" customWidth="1"/>
    <col min="10250" max="10250" width="5.7109375" style="439" customWidth="1"/>
    <col min="10251" max="10251" width="9.28515625" style="439" customWidth="1"/>
    <col min="10252" max="10252" width="5.7109375" style="439" customWidth="1"/>
    <col min="10253" max="10253" width="9.28515625" style="439" customWidth="1"/>
    <col min="10254" max="10254" width="5.7109375" style="439" customWidth="1"/>
    <col min="10255" max="10255" width="9.28515625" style="439" customWidth="1"/>
    <col min="10256" max="10256" width="5.7109375" style="439" customWidth="1"/>
    <col min="10257" max="10257" width="9.28515625" style="439" customWidth="1"/>
    <col min="10258" max="10258" width="5.7109375" style="439" customWidth="1"/>
    <col min="10259" max="10259" width="9.28515625" style="439" customWidth="1"/>
    <col min="10260" max="10260" width="6.7109375" style="439" customWidth="1"/>
    <col min="10261" max="10261" width="10" style="439" customWidth="1"/>
    <col min="10262" max="10262" width="10.5703125" style="439" customWidth="1"/>
    <col min="10263" max="10268" width="0" style="439" hidden="1" customWidth="1"/>
    <col min="10269" max="10496" width="9.140625" style="439"/>
    <col min="10497" max="10497" width="5.140625" style="439" customWidth="1"/>
    <col min="10498" max="10498" width="21.85546875" style="439" bestFit="1" customWidth="1"/>
    <col min="10499" max="10499" width="19.85546875" style="439" customWidth="1"/>
    <col min="10500" max="10500" width="5.7109375" style="439" customWidth="1"/>
    <col min="10501" max="10501" width="9.28515625" style="439" customWidth="1"/>
    <col min="10502" max="10502" width="5.7109375" style="439" customWidth="1"/>
    <col min="10503" max="10503" width="9.28515625" style="439" customWidth="1"/>
    <col min="10504" max="10504" width="5.7109375" style="439" customWidth="1"/>
    <col min="10505" max="10505" width="9.28515625" style="439" customWidth="1"/>
    <col min="10506" max="10506" width="5.7109375" style="439" customWidth="1"/>
    <col min="10507" max="10507" width="9.28515625" style="439" customWidth="1"/>
    <col min="10508" max="10508" width="5.7109375" style="439" customWidth="1"/>
    <col min="10509" max="10509" width="9.28515625" style="439" customWidth="1"/>
    <col min="10510" max="10510" width="5.7109375" style="439" customWidth="1"/>
    <col min="10511" max="10511" width="9.28515625" style="439" customWidth="1"/>
    <col min="10512" max="10512" width="5.7109375" style="439" customWidth="1"/>
    <col min="10513" max="10513" width="9.28515625" style="439" customWidth="1"/>
    <col min="10514" max="10514" width="5.7109375" style="439" customWidth="1"/>
    <col min="10515" max="10515" width="9.28515625" style="439" customWidth="1"/>
    <col min="10516" max="10516" width="6.7109375" style="439" customWidth="1"/>
    <col min="10517" max="10517" width="10" style="439" customWidth="1"/>
    <col min="10518" max="10518" width="10.5703125" style="439" customWidth="1"/>
    <col min="10519" max="10524" width="0" style="439" hidden="1" customWidth="1"/>
    <col min="10525" max="10752" width="9.140625" style="439"/>
    <col min="10753" max="10753" width="5.140625" style="439" customWidth="1"/>
    <col min="10754" max="10754" width="21.85546875" style="439" bestFit="1" customWidth="1"/>
    <col min="10755" max="10755" width="19.85546875" style="439" customWidth="1"/>
    <col min="10756" max="10756" width="5.7109375" style="439" customWidth="1"/>
    <col min="10757" max="10757" width="9.28515625" style="439" customWidth="1"/>
    <col min="10758" max="10758" width="5.7109375" style="439" customWidth="1"/>
    <col min="10759" max="10759" width="9.28515625" style="439" customWidth="1"/>
    <col min="10760" max="10760" width="5.7109375" style="439" customWidth="1"/>
    <col min="10761" max="10761" width="9.28515625" style="439" customWidth="1"/>
    <col min="10762" max="10762" width="5.7109375" style="439" customWidth="1"/>
    <col min="10763" max="10763" width="9.28515625" style="439" customWidth="1"/>
    <col min="10764" max="10764" width="5.7109375" style="439" customWidth="1"/>
    <col min="10765" max="10765" width="9.28515625" style="439" customWidth="1"/>
    <col min="10766" max="10766" width="5.7109375" style="439" customWidth="1"/>
    <col min="10767" max="10767" width="9.28515625" style="439" customWidth="1"/>
    <col min="10768" max="10768" width="5.7109375" style="439" customWidth="1"/>
    <col min="10769" max="10769" width="9.28515625" style="439" customWidth="1"/>
    <col min="10770" max="10770" width="5.7109375" style="439" customWidth="1"/>
    <col min="10771" max="10771" width="9.28515625" style="439" customWidth="1"/>
    <col min="10772" max="10772" width="6.7109375" style="439" customWidth="1"/>
    <col min="10773" max="10773" width="10" style="439" customWidth="1"/>
    <col min="10774" max="10774" width="10.5703125" style="439" customWidth="1"/>
    <col min="10775" max="10780" width="0" style="439" hidden="1" customWidth="1"/>
    <col min="10781" max="11008" width="9.140625" style="439"/>
    <col min="11009" max="11009" width="5.140625" style="439" customWidth="1"/>
    <col min="11010" max="11010" width="21.85546875" style="439" bestFit="1" customWidth="1"/>
    <col min="11011" max="11011" width="19.85546875" style="439" customWidth="1"/>
    <col min="11012" max="11012" width="5.7109375" style="439" customWidth="1"/>
    <col min="11013" max="11013" width="9.28515625" style="439" customWidth="1"/>
    <col min="11014" max="11014" width="5.7109375" style="439" customWidth="1"/>
    <col min="11015" max="11015" width="9.28515625" style="439" customWidth="1"/>
    <col min="11016" max="11016" width="5.7109375" style="439" customWidth="1"/>
    <col min="11017" max="11017" width="9.28515625" style="439" customWidth="1"/>
    <col min="11018" max="11018" width="5.7109375" style="439" customWidth="1"/>
    <col min="11019" max="11019" width="9.28515625" style="439" customWidth="1"/>
    <col min="11020" max="11020" width="5.7109375" style="439" customWidth="1"/>
    <col min="11021" max="11021" width="9.28515625" style="439" customWidth="1"/>
    <col min="11022" max="11022" width="5.7109375" style="439" customWidth="1"/>
    <col min="11023" max="11023" width="9.28515625" style="439" customWidth="1"/>
    <col min="11024" max="11024" width="5.7109375" style="439" customWidth="1"/>
    <col min="11025" max="11025" width="9.28515625" style="439" customWidth="1"/>
    <col min="11026" max="11026" width="5.7109375" style="439" customWidth="1"/>
    <col min="11027" max="11027" width="9.28515625" style="439" customWidth="1"/>
    <col min="11028" max="11028" width="6.7109375" style="439" customWidth="1"/>
    <col min="11029" max="11029" width="10" style="439" customWidth="1"/>
    <col min="11030" max="11030" width="10.5703125" style="439" customWidth="1"/>
    <col min="11031" max="11036" width="0" style="439" hidden="1" customWidth="1"/>
    <col min="11037" max="11264" width="9.140625" style="439"/>
    <col min="11265" max="11265" width="5.140625" style="439" customWidth="1"/>
    <col min="11266" max="11266" width="21.85546875" style="439" bestFit="1" customWidth="1"/>
    <col min="11267" max="11267" width="19.85546875" style="439" customWidth="1"/>
    <col min="11268" max="11268" width="5.7109375" style="439" customWidth="1"/>
    <col min="11269" max="11269" width="9.28515625" style="439" customWidth="1"/>
    <col min="11270" max="11270" width="5.7109375" style="439" customWidth="1"/>
    <col min="11271" max="11271" width="9.28515625" style="439" customWidth="1"/>
    <col min="11272" max="11272" width="5.7109375" style="439" customWidth="1"/>
    <col min="11273" max="11273" width="9.28515625" style="439" customWidth="1"/>
    <col min="11274" max="11274" width="5.7109375" style="439" customWidth="1"/>
    <col min="11275" max="11275" width="9.28515625" style="439" customWidth="1"/>
    <col min="11276" max="11276" width="5.7109375" style="439" customWidth="1"/>
    <col min="11277" max="11277" width="9.28515625" style="439" customWidth="1"/>
    <col min="11278" max="11278" width="5.7109375" style="439" customWidth="1"/>
    <col min="11279" max="11279" width="9.28515625" style="439" customWidth="1"/>
    <col min="11280" max="11280" width="5.7109375" style="439" customWidth="1"/>
    <col min="11281" max="11281" width="9.28515625" style="439" customWidth="1"/>
    <col min="11282" max="11282" width="5.7109375" style="439" customWidth="1"/>
    <col min="11283" max="11283" width="9.28515625" style="439" customWidth="1"/>
    <col min="11284" max="11284" width="6.7109375" style="439" customWidth="1"/>
    <col min="11285" max="11285" width="10" style="439" customWidth="1"/>
    <col min="11286" max="11286" width="10.5703125" style="439" customWidth="1"/>
    <col min="11287" max="11292" width="0" style="439" hidden="1" customWidth="1"/>
    <col min="11293" max="11520" width="9.140625" style="439"/>
    <col min="11521" max="11521" width="5.140625" style="439" customWidth="1"/>
    <col min="11522" max="11522" width="21.85546875" style="439" bestFit="1" customWidth="1"/>
    <col min="11523" max="11523" width="19.85546875" style="439" customWidth="1"/>
    <col min="11524" max="11524" width="5.7109375" style="439" customWidth="1"/>
    <col min="11525" max="11525" width="9.28515625" style="439" customWidth="1"/>
    <col min="11526" max="11526" width="5.7109375" style="439" customWidth="1"/>
    <col min="11527" max="11527" width="9.28515625" style="439" customWidth="1"/>
    <col min="11528" max="11528" width="5.7109375" style="439" customWidth="1"/>
    <col min="11529" max="11529" width="9.28515625" style="439" customWidth="1"/>
    <col min="11530" max="11530" width="5.7109375" style="439" customWidth="1"/>
    <col min="11531" max="11531" width="9.28515625" style="439" customWidth="1"/>
    <col min="11532" max="11532" width="5.7109375" style="439" customWidth="1"/>
    <col min="11533" max="11533" width="9.28515625" style="439" customWidth="1"/>
    <col min="11534" max="11534" width="5.7109375" style="439" customWidth="1"/>
    <col min="11535" max="11535" width="9.28515625" style="439" customWidth="1"/>
    <col min="11536" max="11536" width="5.7109375" style="439" customWidth="1"/>
    <col min="11537" max="11537" width="9.28515625" style="439" customWidth="1"/>
    <col min="11538" max="11538" width="5.7109375" style="439" customWidth="1"/>
    <col min="11539" max="11539" width="9.28515625" style="439" customWidth="1"/>
    <col min="11540" max="11540" width="6.7109375" style="439" customWidth="1"/>
    <col min="11541" max="11541" width="10" style="439" customWidth="1"/>
    <col min="11542" max="11542" width="10.5703125" style="439" customWidth="1"/>
    <col min="11543" max="11548" width="0" style="439" hidden="1" customWidth="1"/>
    <col min="11549" max="11776" width="9.140625" style="439"/>
    <col min="11777" max="11777" width="5.140625" style="439" customWidth="1"/>
    <col min="11778" max="11778" width="21.85546875" style="439" bestFit="1" customWidth="1"/>
    <col min="11779" max="11779" width="19.85546875" style="439" customWidth="1"/>
    <col min="11780" max="11780" width="5.7109375" style="439" customWidth="1"/>
    <col min="11781" max="11781" width="9.28515625" style="439" customWidth="1"/>
    <col min="11782" max="11782" width="5.7109375" style="439" customWidth="1"/>
    <col min="11783" max="11783" width="9.28515625" style="439" customWidth="1"/>
    <col min="11784" max="11784" width="5.7109375" style="439" customWidth="1"/>
    <col min="11785" max="11785" width="9.28515625" style="439" customWidth="1"/>
    <col min="11786" max="11786" width="5.7109375" style="439" customWidth="1"/>
    <col min="11787" max="11787" width="9.28515625" style="439" customWidth="1"/>
    <col min="11788" max="11788" width="5.7109375" style="439" customWidth="1"/>
    <col min="11789" max="11789" width="9.28515625" style="439" customWidth="1"/>
    <col min="11790" max="11790" width="5.7109375" style="439" customWidth="1"/>
    <col min="11791" max="11791" width="9.28515625" style="439" customWidth="1"/>
    <col min="11792" max="11792" width="5.7109375" style="439" customWidth="1"/>
    <col min="11793" max="11793" width="9.28515625" style="439" customWidth="1"/>
    <col min="11794" max="11794" width="5.7109375" style="439" customWidth="1"/>
    <col min="11795" max="11795" width="9.28515625" style="439" customWidth="1"/>
    <col min="11796" max="11796" width="6.7109375" style="439" customWidth="1"/>
    <col min="11797" max="11797" width="10" style="439" customWidth="1"/>
    <col min="11798" max="11798" width="10.5703125" style="439" customWidth="1"/>
    <col min="11799" max="11804" width="0" style="439" hidden="1" customWidth="1"/>
    <col min="11805" max="12032" width="9.140625" style="439"/>
    <col min="12033" max="12033" width="5.140625" style="439" customWidth="1"/>
    <col min="12034" max="12034" width="21.85546875" style="439" bestFit="1" customWidth="1"/>
    <col min="12035" max="12035" width="19.85546875" style="439" customWidth="1"/>
    <col min="12036" max="12036" width="5.7109375" style="439" customWidth="1"/>
    <col min="12037" max="12037" width="9.28515625" style="439" customWidth="1"/>
    <col min="12038" max="12038" width="5.7109375" style="439" customWidth="1"/>
    <col min="12039" max="12039" width="9.28515625" style="439" customWidth="1"/>
    <col min="12040" max="12040" width="5.7109375" style="439" customWidth="1"/>
    <col min="12041" max="12041" width="9.28515625" style="439" customWidth="1"/>
    <col min="12042" max="12042" width="5.7109375" style="439" customWidth="1"/>
    <col min="12043" max="12043" width="9.28515625" style="439" customWidth="1"/>
    <col min="12044" max="12044" width="5.7109375" style="439" customWidth="1"/>
    <col min="12045" max="12045" width="9.28515625" style="439" customWidth="1"/>
    <col min="12046" max="12046" width="5.7109375" style="439" customWidth="1"/>
    <col min="12047" max="12047" width="9.28515625" style="439" customWidth="1"/>
    <col min="12048" max="12048" width="5.7109375" style="439" customWidth="1"/>
    <col min="12049" max="12049" width="9.28515625" style="439" customWidth="1"/>
    <col min="12050" max="12050" width="5.7109375" style="439" customWidth="1"/>
    <col min="12051" max="12051" width="9.28515625" style="439" customWidth="1"/>
    <col min="12052" max="12052" width="6.7109375" style="439" customWidth="1"/>
    <col min="12053" max="12053" width="10" style="439" customWidth="1"/>
    <col min="12054" max="12054" width="10.5703125" style="439" customWidth="1"/>
    <col min="12055" max="12060" width="0" style="439" hidden="1" customWidth="1"/>
    <col min="12061" max="12288" width="9.140625" style="439"/>
    <col min="12289" max="12289" width="5.140625" style="439" customWidth="1"/>
    <col min="12290" max="12290" width="21.85546875" style="439" bestFit="1" customWidth="1"/>
    <col min="12291" max="12291" width="19.85546875" style="439" customWidth="1"/>
    <col min="12292" max="12292" width="5.7109375" style="439" customWidth="1"/>
    <col min="12293" max="12293" width="9.28515625" style="439" customWidth="1"/>
    <col min="12294" max="12294" width="5.7109375" style="439" customWidth="1"/>
    <col min="12295" max="12295" width="9.28515625" style="439" customWidth="1"/>
    <col min="12296" max="12296" width="5.7109375" style="439" customWidth="1"/>
    <col min="12297" max="12297" width="9.28515625" style="439" customWidth="1"/>
    <col min="12298" max="12298" width="5.7109375" style="439" customWidth="1"/>
    <col min="12299" max="12299" width="9.28515625" style="439" customWidth="1"/>
    <col min="12300" max="12300" width="5.7109375" style="439" customWidth="1"/>
    <col min="12301" max="12301" width="9.28515625" style="439" customWidth="1"/>
    <col min="12302" max="12302" width="5.7109375" style="439" customWidth="1"/>
    <col min="12303" max="12303" width="9.28515625" style="439" customWidth="1"/>
    <col min="12304" max="12304" width="5.7109375" style="439" customWidth="1"/>
    <col min="12305" max="12305" width="9.28515625" style="439" customWidth="1"/>
    <col min="12306" max="12306" width="5.7109375" style="439" customWidth="1"/>
    <col min="12307" max="12307" width="9.28515625" style="439" customWidth="1"/>
    <col min="12308" max="12308" width="6.7109375" style="439" customWidth="1"/>
    <col min="12309" max="12309" width="10" style="439" customWidth="1"/>
    <col min="12310" max="12310" width="10.5703125" style="439" customWidth="1"/>
    <col min="12311" max="12316" width="0" style="439" hidden="1" customWidth="1"/>
    <col min="12317" max="12544" width="9.140625" style="439"/>
    <col min="12545" max="12545" width="5.140625" style="439" customWidth="1"/>
    <col min="12546" max="12546" width="21.85546875" style="439" bestFit="1" customWidth="1"/>
    <col min="12547" max="12547" width="19.85546875" style="439" customWidth="1"/>
    <col min="12548" max="12548" width="5.7109375" style="439" customWidth="1"/>
    <col min="12549" max="12549" width="9.28515625" style="439" customWidth="1"/>
    <col min="12550" max="12550" width="5.7109375" style="439" customWidth="1"/>
    <col min="12551" max="12551" width="9.28515625" style="439" customWidth="1"/>
    <col min="12552" max="12552" width="5.7109375" style="439" customWidth="1"/>
    <col min="12553" max="12553" width="9.28515625" style="439" customWidth="1"/>
    <col min="12554" max="12554" width="5.7109375" style="439" customWidth="1"/>
    <col min="12555" max="12555" width="9.28515625" style="439" customWidth="1"/>
    <col min="12556" max="12556" width="5.7109375" style="439" customWidth="1"/>
    <col min="12557" max="12557" width="9.28515625" style="439" customWidth="1"/>
    <col min="12558" max="12558" width="5.7109375" style="439" customWidth="1"/>
    <col min="12559" max="12559" width="9.28515625" style="439" customWidth="1"/>
    <col min="12560" max="12560" width="5.7109375" style="439" customWidth="1"/>
    <col min="12561" max="12561" width="9.28515625" style="439" customWidth="1"/>
    <col min="12562" max="12562" width="5.7109375" style="439" customWidth="1"/>
    <col min="12563" max="12563" width="9.28515625" style="439" customWidth="1"/>
    <col min="12564" max="12564" width="6.7109375" style="439" customWidth="1"/>
    <col min="12565" max="12565" width="10" style="439" customWidth="1"/>
    <col min="12566" max="12566" width="10.5703125" style="439" customWidth="1"/>
    <col min="12567" max="12572" width="0" style="439" hidden="1" customWidth="1"/>
    <col min="12573" max="12800" width="9.140625" style="439"/>
    <col min="12801" max="12801" width="5.140625" style="439" customWidth="1"/>
    <col min="12802" max="12802" width="21.85546875" style="439" bestFit="1" customWidth="1"/>
    <col min="12803" max="12803" width="19.85546875" style="439" customWidth="1"/>
    <col min="12804" max="12804" width="5.7109375" style="439" customWidth="1"/>
    <col min="12805" max="12805" width="9.28515625" style="439" customWidth="1"/>
    <col min="12806" max="12806" width="5.7109375" style="439" customWidth="1"/>
    <col min="12807" max="12807" width="9.28515625" style="439" customWidth="1"/>
    <col min="12808" max="12808" width="5.7109375" style="439" customWidth="1"/>
    <col min="12809" max="12809" width="9.28515625" style="439" customWidth="1"/>
    <col min="12810" max="12810" width="5.7109375" style="439" customWidth="1"/>
    <col min="12811" max="12811" width="9.28515625" style="439" customWidth="1"/>
    <col min="12812" max="12812" width="5.7109375" style="439" customWidth="1"/>
    <col min="12813" max="12813" width="9.28515625" style="439" customWidth="1"/>
    <col min="12814" max="12814" width="5.7109375" style="439" customWidth="1"/>
    <col min="12815" max="12815" width="9.28515625" style="439" customWidth="1"/>
    <col min="12816" max="12816" width="5.7109375" style="439" customWidth="1"/>
    <col min="12817" max="12817" width="9.28515625" style="439" customWidth="1"/>
    <col min="12818" max="12818" width="5.7109375" style="439" customWidth="1"/>
    <col min="12819" max="12819" width="9.28515625" style="439" customWidth="1"/>
    <col min="12820" max="12820" width="6.7109375" style="439" customWidth="1"/>
    <col min="12821" max="12821" width="10" style="439" customWidth="1"/>
    <col min="12822" max="12822" width="10.5703125" style="439" customWidth="1"/>
    <col min="12823" max="12828" width="0" style="439" hidden="1" customWidth="1"/>
    <col min="12829" max="13056" width="9.140625" style="439"/>
    <col min="13057" max="13057" width="5.140625" style="439" customWidth="1"/>
    <col min="13058" max="13058" width="21.85546875" style="439" bestFit="1" customWidth="1"/>
    <col min="13059" max="13059" width="19.85546875" style="439" customWidth="1"/>
    <col min="13060" max="13060" width="5.7109375" style="439" customWidth="1"/>
    <col min="13061" max="13061" width="9.28515625" style="439" customWidth="1"/>
    <col min="13062" max="13062" width="5.7109375" style="439" customWidth="1"/>
    <col min="13063" max="13063" width="9.28515625" style="439" customWidth="1"/>
    <col min="13064" max="13064" width="5.7109375" style="439" customWidth="1"/>
    <col min="13065" max="13065" width="9.28515625" style="439" customWidth="1"/>
    <col min="13066" max="13066" width="5.7109375" style="439" customWidth="1"/>
    <col min="13067" max="13067" width="9.28515625" style="439" customWidth="1"/>
    <col min="13068" max="13068" width="5.7109375" style="439" customWidth="1"/>
    <col min="13069" max="13069" width="9.28515625" style="439" customWidth="1"/>
    <col min="13070" max="13070" width="5.7109375" style="439" customWidth="1"/>
    <col min="13071" max="13071" width="9.28515625" style="439" customWidth="1"/>
    <col min="13072" max="13072" width="5.7109375" style="439" customWidth="1"/>
    <col min="13073" max="13073" width="9.28515625" style="439" customWidth="1"/>
    <col min="13074" max="13074" width="5.7109375" style="439" customWidth="1"/>
    <col min="13075" max="13075" width="9.28515625" style="439" customWidth="1"/>
    <col min="13076" max="13076" width="6.7109375" style="439" customWidth="1"/>
    <col min="13077" max="13077" width="10" style="439" customWidth="1"/>
    <col min="13078" max="13078" width="10.5703125" style="439" customWidth="1"/>
    <col min="13079" max="13084" width="0" style="439" hidden="1" customWidth="1"/>
    <col min="13085" max="13312" width="9.140625" style="439"/>
    <col min="13313" max="13313" width="5.140625" style="439" customWidth="1"/>
    <col min="13314" max="13314" width="21.85546875" style="439" bestFit="1" customWidth="1"/>
    <col min="13315" max="13315" width="19.85546875" style="439" customWidth="1"/>
    <col min="13316" max="13316" width="5.7109375" style="439" customWidth="1"/>
    <col min="13317" max="13317" width="9.28515625" style="439" customWidth="1"/>
    <col min="13318" max="13318" width="5.7109375" style="439" customWidth="1"/>
    <col min="13319" max="13319" width="9.28515625" style="439" customWidth="1"/>
    <col min="13320" max="13320" width="5.7109375" style="439" customWidth="1"/>
    <col min="13321" max="13321" width="9.28515625" style="439" customWidth="1"/>
    <col min="13322" max="13322" width="5.7109375" style="439" customWidth="1"/>
    <col min="13323" max="13323" width="9.28515625" style="439" customWidth="1"/>
    <col min="13324" max="13324" width="5.7109375" style="439" customWidth="1"/>
    <col min="13325" max="13325" width="9.28515625" style="439" customWidth="1"/>
    <col min="13326" max="13326" width="5.7109375" style="439" customWidth="1"/>
    <col min="13327" max="13327" width="9.28515625" style="439" customWidth="1"/>
    <col min="13328" max="13328" width="5.7109375" style="439" customWidth="1"/>
    <col min="13329" max="13329" width="9.28515625" style="439" customWidth="1"/>
    <col min="13330" max="13330" width="5.7109375" style="439" customWidth="1"/>
    <col min="13331" max="13331" width="9.28515625" style="439" customWidth="1"/>
    <col min="13332" max="13332" width="6.7109375" style="439" customWidth="1"/>
    <col min="13333" max="13333" width="10" style="439" customWidth="1"/>
    <col min="13334" max="13334" width="10.5703125" style="439" customWidth="1"/>
    <col min="13335" max="13340" width="0" style="439" hidden="1" customWidth="1"/>
    <col min="13341" max="13568" width="9.140625" style="439"/>
    <col min="13569" max="13569" width="5.140625" style="439" customWidth="1"/>
    <col min="13570" max="13570" width="21.85546875" style="439" bestFit="1" customWidth="1"/>
    <col min="13571" max="13571" width="19.85546875" style="439" customWidth="1"/>
    <col min="13572" max="13572" width="5.7109375" style="439" customWidth="1"/>
    <col min="13573" max="13573" width="9.28515625" style="439" customWidth="1"/>
    <col min="13574" max="13574" width="5.7109375" style="439" customWidth="1"/>
    <col min="13575" max="13575" width="9.28515625" style="439" customWidth="1"/>
    <col min="13576" max="13576" width="5.7109375" style="439" customWidth="1"/>
    <col min="13577" max="13577" width="9.28515625" style="439" customWidth="1"/>
    <col min="13578" max="13578" width="5.7109375" style="439" customWidth="1"/>
    <col min="13579" max="13579" width="9.28515625" style="439" customWidth="1"/>
    <col min="13580" max="13580" width="5.7109375" style="439" customWidth="1"/>
    <col min="13581" max="13581" width="9.28515625" style="439" customWidth="1"/>
    <col min="13582" max="13582" width="5.7109375" style="439" customWidth="1"/>
    <col min="13583" max="13583" width="9.28515625" style="439" customWidth="1"/>
    <col min="13584" max="13584" width="5.7109375" style="439" customWidth="1"/>
    <col min="13585" max="13585" width="9.28515625" style="439" customWidth="1"/>
    <col min="13586" max="13586" width="5.7109375" style="439" customWidth="1"/>
    <col min="13587" max="13587" width="9.28515625" style="439" customWidth="1"/>
    <col min="13588" max="13588" width="6.7109375" style="439" customWidth="1"/>
    <col min="13589" max="13589" width="10" style="439" customWidth="1"/>
    <col min="13590" max="13590" width="10.5703125" style="439" customWidth="1"/>
    <col min="13591" max="13596" width="0" style="439" hidden="1" customWidth="1"/>
    <col min="13597" max="13824" width="9.140625" style="439"/>
    <col min="13825" max="13825" width="5.140625" style="439" customWidth="1"/>
    <col min="13826" max="13826" width="21.85546875" style="439" bestFit="1" customWidth="1"/>
    <col min="13827" max="13827" width="19.85546875" style="439" customWidth="1"/>
    <col min="13828" max="13828" width="5.7109375" style="439" customWidth="1"/>
    <col min="13829" max="13829" width="9.28515625" style="439" customWidth="1"/>
    <col min="13830" max="13830" width="5.7109375" style="439" customWidth="1"/>
    <col min="13831" max="13831" width="9.28515625" style="439" customWidth="1"/>
    <col min="13832" max="13832" width="5.7109375" style="439" customWidth="1"/>
    <col min="13833" max="13833" width="9.28515625" style="439" customWidth="1"/>
    <col min="13834" max="13834" width="5.7109375" style="439" customWidth="1"/>
    <col min="13835" max="13835" width="9.28515625" style="439" customWidth="1"/>
    <col min="13836" max="13836" width="5.7109375" style="439" customWidth="1"/>
    <col min="13837" max="13837" width="9.28515625" style="439" customWidth="1"/>
    <col min="13838" max="13838" width="5.7109375" style="439" customWidth="1"/>
    <col min="13839" max="13839" width="9.28515625" style="439" customWidth="1"/>
    <col min="13840" max="13840" width="5.7109375" style="439" customWidth="1"/>
    <col min="13841" max="13841" width="9.28515625" style="439" customWidth="1"/>
    <col min="13842" max="13842" width="5.7109375" style="439" customWidth="1"/>
    <col min="13843" max="13843" width="9.28515625" style="439" customWidth="1"/>
    <col min="13844" max="13844" width="6.7109375" style="439" customWidth="1"/>
    <col min="13845" max="13845" width="10" style="439" customWidth="1"/>
    <col min="13846" max="13846" width="10.5703125" style="439" customWidth="1"/>
    <col min="13847" max="13852" width="0" style="439" hidden="1" customWidth="1"/>
    <col min="13853" max="14080" width="9.140625" style="439"/>
    <col min="14081" max="14081" width="5.140625" style="439" customWidth="1"/>
    <col min="14082" max="14082" width="21.85546875" style="439" bestFit="1" customWidth="1"/>
    <col min="14083" max="14083" width="19.85546875" style="439" customWidth="1"/>
    <col min="14084" max="14084" width="5.7109375" style="439" customWidth="1"/>
    <col min="14085" max="14085" width="9.28515625" style="439" customWidth="1"/>
    <col min="14086" max="14086" width="5.7109375" style="439" customWidth="1"/>
    <col min="14087" max="14087" width="9.28515625" style="439" customWidth="1"/>
    <col min="14088" max="14088" width="5.7109375" style="439" customWidth="1"/>
    <col min="14089" max="14089" width="9.28515625" style="439" customWidth="1"/>
    <col min="14090" max="14090" width="5.7109375" style="439" customWidth="1"/>
    <col min="14091" max="14091" width="9.28515625" style="439" customWidth="1"/>
    <col min="14092" max="14092" width="5.7109375" style="439" customWidth="1"/>
    <col min="14093" max="14093" width="9.28515625" style="439" customWidth="1"/>
    <col min="14094" max="14094" width="5.7109375" style="439" customWidth="1"/>
    <col min="14095" max="14095" width="9.28515625" style="439" customWidth="1"/>
    <col min="14096" max="14096" width="5.7109375" style="439" customWidth="1"/>
    <col min="14097" max="14097" width="9.28515625" style="439" customWidth="1"/>
    <col min="14098" max="14098" width="5.7109375" style="439" customWidth="1"/>
    <col min="14099" max="14099" width="9.28515625" style="439" customWidth="1"/>
    <col min="14100" max="14100" width="6.7109375" style="439" customWidth="1"/>
    <col min="14101" max="14101" width="10" style="439" customWidth="1"/>
    <col min="14102" max="14102" width="10.5703125" style="439" customWidth="1"/>
    <col min="14103" max="14108" width="0" style="439" hidden="1" customWidth="1"/>
    <col min="14109" max="14336" width="9.140625" style="439"/>
    <col min="14337" max="14337" width="5.140625" style="439" customWidth="1"/>
    <col min="14338" max="14338" width="21.85546875" style="439" bestFit="1" customWidth="1"/>
    <col min="14339" max="14339" width="19.85546875" style="439" customWidth="1"/>
    <col min="14340" max="14340" width="5.7109375" style="439" customWidth="1"/>
    <col min="14341" max="14341" width="9.28515625" style="439" customWidth="1"/>
    <col min="14342" max="14342" width="5.7109375" style="439" customWidth="1"/>
    <col min="14343" max="14343" width="9.28515625" style="439" customWidth="1"/>
    <col min="14344" max="14344" width="5.7109375" style="439" customWidth="1"/>
    <col min="14345" max="14345" width="9.28515625" style="439" customWidth="1"/>
    <col min="14346" max="14346" width="5.7109375" style="439" customWidth="1"/>
    <col min="14347" max="14347" width="9.28515625" style="439" customWidth="1"/>
    <col min="14348" max="14348" width="5.7109375" style="439" customWidth="1"/>
    <col min="14349" max="14349" width="9.28515625" style="439" customWidth="1"/>
    <col min="14350" max="14350" width="5.7109375" style="439" customWidth="1"/>
    <col min="14351" max="14351" width="9.28515625" style="439" customWidth="1"/>
    <col min="14352" max="14352" width="5.7109375" style="439" customWidth="1"/>
    <col min="14353" max="14353" width="9.28515625" style="439" customWidth="1"/>
    <col min="14354" max="14354" width="5.7109375" style="439" customWidth="1"/>
    <col min="14355" max="14355" width="9.28515625" style="439" customWidth="1"/>
    <col min="14356" max="14356" width="6.7109375" style="439" customWidth="1"/>
    <col min="14357" max="14357" width="10" style="439" customWidth="1"/>
    <col min="14358" max="14358" width="10.5703125" style="439" customWidth="1"/>
    <col min="14359" max="14364" width="0" style="439" hidden="1" customWidth="1"/>
    <col min="14365" max="14592" width="9.140625" style="439"/>
    <col min="14593" max="14593" width="5.140625" style="439" customWidth="1"/>
    <col min="14594" max="14594" width="21.85546875" style="439" bestFit="1" customWidth="1"/>
    <col min="14595" max="14595" width="19.85546875" style="439" customWidth="1"/>
    <col min="14596" max="14596" width="5.7109375" style="439" customWidth="1"/>
    <col min="14597" max="14597" width="9.28515625" style="439" customWidth="1"/>
    <col min="14598" max="14598" width="5.7109375" style="439" customWidth="1"/>
    <col min="14599" max="14599" width="9.28515625" style="439" customWidth="1"/>
    <col min="14600" max="14600" width="5.7109375" style="439" customWidth="1"/>
    <col min="14601" max="14601" width="9.28515625" style="439" customWidth="1"/>
    <col min="14602" max="14602" width="5.7109375" style="439" customWidth="1"/>
    <col min="14603" max="14603" width="9.28515625" style="439" customWidth="1"/>
    <col min="14604" max="14604" width="5.7109375" style="439" customWidth="1"/>
    <col min="14605" max="14605" width="9.28515625" style="439" customWidth="1"/>
    <col min="14606" max="14606" width="5.7109375" style="439" customWidth="1"/>
    <col min="14607" max="14607" width="9.28515625" style="439" customWidth="1"/>
    <col min="14608" max="14608" width="5.7109375" style="439" customWidth="1"/>
    <col min="14609" max="14609" width="9.28515625" style="439" customWidth="1"/>
    <col min="14610" max="14610" width="5.7109375" style="439" customWidth="1"/>
    <col min="14611" max="14611" width="9.28515625" style="439" customWidth="1"/>
    <col min="14612" max="14612" width="6.7109375" style="439" customWidth="1"/>
    <col min="14613" max="14613" width="10" style="439" customWidth="1"/>
    <col min="14614" max="14614" width="10.5703125" style="439" customWidth="1"/>
    <col min="14615" max="14620" width="0" style="439" hidden="1" customWidth="1"/>
    <col min="14621" max="14848" width="9.140625" style="439"/>
    <col min="14849" max="14849" width="5.140625" style="439" customWidth="1"/>
    <col min="14850" max="14850" width="21.85546875" style="439" bestFit="1" customWidth="1"/>
    <col min="14851" max="14851" width="19.85546875" style="439" customWidth="1"/>
    <col min="14852" max="14852" width="5.7109375" style="439" customWidth="1"/>
    <col min="14853" max="14853" width="9.28515625" style="439" customWidth="1"/>
    <col min="14854" max="14854" width="5.7109375" style="439" customWidth="1"/>
    <col min="14855" max="14855" width="9.28515625" style="439" customWidth="1"/>
    <col min="14856" max="14856" width="5.7109375" style="439" customWidth="1"/>
    <col min="14857" max="14857" width="9.28515625" style="439" customWidth="1"/>
    <col min="14858" max="14858" width="5.7109375" style="439" customWidth="1"/>
    <col min="14859" max="14859" width="9.28515625" style="439" customWidth="1"/>
    <col min="14860" max="14860" width="5.7109375" style="439" customWidth="1"/>
    <col min="14861" max="14861" width="9.28515625" style="439" customWidth="1"/>
    <col min="14862" max="14862" width="5.7109375" style="439" customWidth="1"/>
    <col min="14863" max="14863" width="9.28515625" style="439" customWidth="1"/>
    <col min="14864" max="14864" width="5.7109375" style="439" customWidth="1"/>
    <col min="14865" max="14865" width="9.28515625" style="439" customWidth="1"/>
    <col min="14866" max="14866" width="5.7109375" style="439" customWidth="1"/>
    <col min="14867" max="14867" width="9.28515625" style="439" customWidth="1"/>
    <col min="14868" max="14868" width="6.7109375" style="439" customWidth="1"/>
    <col min="14869" max="14869" width="10" style="439" customWidth="1"/>
    <col min="14870" max="14870" width="10.5703125" style="439" customWidth="1"/>
    <col min="14871" max="14876" width="0" style="439" hidden="1" customWidth="1"/>
    <col min="14877" max="15104" width="9.140625" style="439"/>
    <col min="15105" max="15105" width="5.140625" style="439" customWidth="1"/>
    <col min="15106" max="15106" width="21.85546875" style="439" bestFit="1" customWidth="1"/>
    <col min="15107" max="15107" width="19.85546875" style="439" customWidth="1"/>
    <col min="15108" max="15108" width="5.7109375" style="439" customWidth="1"/>
    <col min="15109" max="15109" width="9.28515625" style="439" customWidth="1"/>
    <col min="15110" max="15110" width="5.7109375" style="439" customWidth="1"/>
    <col min="15111" max="15111" width="9.28515625" style="439" customWidth="1"/>
    <col min="15112" max="15112" width="5.7109375" style="439" customWidth="1"/>
    <col min="15113" max="15113" width="9.28515625" style="439" customWidth="1"/>
    <col min="15114" max="15114" width="5.7109375" style="439" customWidth="1"/>
    <col min="15115" max="15115" width="9.28515625" style="439" customWidth="1"/>
    <col min="15116" max="15116" width="5.7109375" style="439" customWidth="1"/>
    <col min="15117" max="15117" width="9.28515625" style="439" customWidth="1"/>
    <col min="15118" max="15118" width="5.7109375" style="439" customWidth="1"/>
    <col min="15119" max="15119" width="9.28515625" style="439" customWidth="1"/>
    <col min="15120" max="15120" width="5.7109375" style="439" customWidth="1"/>
    <col min="15121" max="15121" width="9.28515625" style="439" customWidth="1"/>
    <col min="15122" max="15122" width="5.7109375" style="439" customWidth="1"/>
    <col min="15123" max="15123" width="9.28515625" style="439" customWidth="1"/>
    <col min="15124" max="15124" width="6.7109375" style="439" customWidth="1"/>
    <col min="15125" max="15125" width="10" style="439" customWidth="1"/>
    <col min="15126" max="15126" width="10.5703125" style="439" customWidth="1"/>
    <col min="15127" max="15132" width="0" style="439" hidden="1" customWidth="1"/>
    <col min="15133" max="15360" width="9.140625" style="439"/>
    <col min="15361" max="15361" width="5.140625" style="439" customWidth="1"/>
    <col min="15362" max="15362" width="21.85546875" style="439" bestFit="1" customWidth="1"/>
    <col min="15363" max="15363" width="19.85546875" style="439" customWidth="1"/>
    <col min="15364" max="15364" width="5.7109375" style="439" customWidth="1"/>
    <col min="15365" max="15365" width="9.28515625" style="439" customWidth="1"/>
    <col min="15366" max="15366" width="5.7109375" style="439" customWidth="1"/>
    <col min="15367" max="15367" width="9.28515625" style="439" customWidth="1"/>
    <col min="15368" max="15368" width="5.7109375" style="439" customWidth="1"/>
    <col min="15369" max="15369" width="9.28515625" style="439" customWidth="1"/>
    <col min="15370" max="15370" width="5.7109375" style="439" customWidth="1"/>
    <col min="15371" max="15371" width="9.28515625" style="439" customWidth="1"/>
    <col min="15372" max="15372" width="5.7109375" style="439" customWidth="1"/>
    <col min="15373" max="15373" width="9.28515625" style="439" customWidth="1"/>
    <col min="15374" max="15374" width="5.7109375" style="439" customWidth="1"/>
    <col min="15375" max="15375" width="9.28515625" style="439" customWidth="1"/>
    <col min="15376" max="15376" width="5.7109375" style="439" customWidth="1"/>
    <col min="15377" max="15377" width="9.28515625" style="439" customWidth="1"/>
    <col min="15378" max="15378" width="5.7109375" style="439" customWidth="1"/>
    <col min="15379" max="15379" width="9.28515625" style="439" customWidth="1"/>
    <col min="15380" max="15380" width="6.7109375" style="439" customWidth="1"/>
    <col min="15381" max="15381" width="10" style="439" customWidth="1"/>
    <col min="15382" max="15382" width="10.5703125" style="439" customWidth="1"/>
    <col min="15383" max="15388" width="0" style="439" hidden="1" customWidth="1"/>
    <col min="15389" max="15616" width="9.140625" style="439"/>
    <col min="15617" max="15617" width="5.140625" style="439" customWidth="1"/>
    <col min="15618" max="15618" width="21.85546875" style="439" bestFit="1" customWidth="1"/>
    <col min="15619" max="15619" width="19.85546875" style="439" customWidth="1"/>
    <col min="15620" max="15620" width="5.7109375" style="439" customWidth="1"/>
    <col min="15621" max="15621" width="9.28515625" style="439" customWidth="1"/>
    <col min="15622" max="15622" width="5.7109375" style="439" customWidth="1"/>
    <col min="15623" max="15623" width="9.28515625" style="439" customWidth="1"/>
    <col min="15624" max="15624" width="5.7109375" style="439" customWidth="1"/>
    <col min="15625" max="15625" width="9.28515625" style="439" customWidth="1"/>
    <col min="15626" max="15626" width="5.7109375" style="439" customWidth="1"/>
    <col min="15627" max="15627" width="9.28515625" style="439" customWidth="1"/>
    <col min="15628" max="15628" width="5.7109375" style="439" customWidth="1"/>
    <col min="15629" max="15629" width="9.28515625" style="439" customWidth="1"/>
    <col min="15630" max="15630" width="5.7109375" style="439" customWidth="1"/>
    <col min="15631" max="15631" width="9.28515625" style="439" customWidth="1"/>
    <col min="15632" max="15632" width="5.7109375" style="439" customWidth="1"/>
    <col min="15633" max="15633" width="9.28515625" style="439" customWidth="1"/>
    <col min="15634" max="15634" width="5.7109375" style="439" customWidth="1"/>
    <col min="15635" max="15635" width="9.28515625" style="439" customWidth="1"/>
    <col min="15636" max="15636" width="6.7109375" style="439" customWidth="1"/>
    <col min="15637" max="15637" width="10" style="439" customWidth="1"/>
    <col min="15638" max="15638" width="10.5703125" style="439" customWidth="1"/>
    <col min="15639" max="15644" width="0" style="439" hidden="1" customWidth="1"/>
    <col min="15645" max="15872" width="9.140625" style="439"/>
    <col min="15873" max="15873" width="5.140625" style="439" customWidth="1"/>
    <col min="15874" max="15874" width="21.85546875" style="439" bestFit="1" customWidth="1"/>
    <col min="15875" max="15875" width="19.85546875" style="439" customWidth="1"/>
    <col min="15876" max="15876" width="5.7109375" style="439" customWidth="1"/>
    <col min="15877" max="15877" width="9.28515625" style="439" customWidth="1"/>
    <col min="15878" max="15878" width="5.7109375" style="439" customWidth="1"/>
    <col min="15879" max="15879" width="9.28515625" style="439" customWidth="1"/>
    <col min="15880" max="15880" width="5.7109375" style="439" customWidth="1"/>
    <col min="15881" max="15881" width="9.28515625" style="439" customWidth="1"/>
    <col min="15882" max="15882" width="5.7109375" style="439" customWidth="1"/>
    <col min="15883" max="15883" width="9.28515625" style="439" customWidth="1"/>
    <col min="15884" max="15884" width="5.7109375" style="439" customWidth="1"/>
    <col min="15885" max="15885" width="9.28515625" style="439" customWidth="1"/>
    <col min="15886" max="15886" width="5.7109375" style="439" customWidth="1"/>
    <col min="15887" max="15887" width="9.28515625" style="439" customWidth="1"/>
    <col min="15888" max="15888" width="5.7109375" style="439" customWidth="1"/>
    <col min="15889" max="15889" width="9.28515625" style="439" customWidth="1"/>
    <col min="15890" max="15890" width="5.7109375" style="439" customWidth="1"/>
    <col min="15891" max="15891" width="9.28515625" style="439" customWidth="1"/>
    <col min="15892" max="15892" width="6.7109375" style="439" customWidth="1"/>
    <col min="15893" max="15893" width="10" style="439" customWidth="1"/>
    <col min="15894" max="15894" width="10.5703125" style="439" customWidth="1"/>
    <col min="15895" max="15900" width="0" style="439" hidden="1" customWidth="1"/>
    <col min="15901" max="16128" width="9.140625" style="439"/>
    <col min="16129" max="16129" width="5.140625" style="439" customWidth="1"/>
    <col min="16130" max="16130" width="21.85546875" style="439" bestFit="1" customWidth="1"/>
    <col min="16131" max="16131" width="19.85546875" style="439" customWidth="1"/>
    <col min="16132" max="16132" width="5.7109375" style="439" customWidth="1"/>
    <col min="16133" max="16133" width="9.28515625" style="439" customWidth="1"/>
    <col min="16134" max="16134" width="5.7109375" style="439" customWidth="1"/>
    <col min="16135" max="16135" width="9.28515625" style="439" customWidth="1"/>
    <col min="16136" max="16136" width="5.7109375" style="439" customWidth="1"/>
    <col min="16137" max="16137" width="9.28515625" style="439" customWidth="1"/>
    <col min="16138" max="16138" width="5.7109375" style="439" customWidth="1"/>
    <col min="16139" max="16139" width="9.28515625" style="439" customWidth="1"/>
    <col min="16140" max="16140" width="5.7109375" style="439" customWidth="1"/>
    <col min="16141" max="16141" width="9.28515625" style="439" customWidth="1"/>
    <col min="16142" max="16142" width="5.7109375" style="439" customWidth="1"/>
    <col min="16143" max="16143" width="9.28515625" style="439" customWidth="1"/>
    <col min="16144" max="16144" width="5.7109375" style="439" customWidth="1"/>
    <col min="16145" max="16145" width="9.28515625" style="439" customWidth="1"/>
    <col min="16146" max="16146" width="5.7109375" style="439" customWidth="1"/>
    <col min="16147" max="16147" width="9.28515625" style="439" customWidth="1"/>
    <col min="16148" max="16148" width="6.7109375" style="439" customWidth="1"/>
    <col min="16149" max="16149" width="10" style="439" customWidth="1"/>
    <col min="16150" max="16150" width="10.5703125" style="439" customWidth="1"/>
    <col min="16151" max="16156" width="0" style="439" hidden="1" customWidth="1"/>
    <col min="16157" max="16384" width="9.140625" style="439"/>
  </cols>
  <sheetData>
    <row r="1" spans="1:28" ht="23.25" x14ac:dyDescent="0.35">
      <c r="B1" s="1911" t="s">
        <v>0</v>
      </c>
      <c r="C1" s="1911"/>
      <c r="K1" s="441" t="s">
        <v>1</v>
      </c>
      <c r="Q1" s="439"/>
    </row>
    <row r="2" spans="1:28" ht="23.25" x14ac:dyDescent="0.35">
      <c r="B2" s="1912" t="s">
        <v>2</v>
      </c>
      <c r="C2" s="1912"/>
      <c r="H2" s="442" t="s">
        <v>239</v>
      </c>
      <c r="K2" s="441"/>
      <c r="Y2" s="443"/>
    </row>
    <row r="3" spans="1:28" ht="23.25" x14ac:dyDescent="0.35">
      <c r="K3" s="441" t="s">
        <v>29</v>
      </c>
    </row>
    <row r="4" spans="1:28" ht="15.75" thickBot="1" x14ac:dyDescent="0.25">
      <c r="B4" s="445"/>
      <c r="D4" s="446"/>
      <c r="E4" s="447"/>
      <c r="H4" s="446"/>
      <c r="I4" s="447"/>
      <c r="L4" s="446"/>
      <c r="M4" s="447"/>
      <c r="P4" s="446"/>
      <c r="Q4" s="447"/>
    </row>
    <row r="5" spans="1:28" s="448" customFormat="1" ht="20.25" customHeight="1" thickTop="1" x14ac:dyDescent="0.2">
      <c r="A5" s="1913" t="s">
        <v>4</v>
      </c>
      <c r="B5" s="1915" t="s">
        <v>30</v>
      </c>
      <c r="C5" s="1917" t="s">
        <v>5</v>
      </c>
      <c r="D5" s="1893" t="s">
        <v>6</v>
      </c>
      <c r="E5" s="1902"/>
      <c r="F5" s="1891" t="s">
        <v>7</v>
      </c>
      <c r="G5" s="1892"/>
      <c r="H5" s="1893" t="s">
        <v>8</v>
      </c>
      <c r="I5" s="1902"/>
      <c r="J5" s="1891" t="s">
        <v>9</v>
      </c>
      <c r="K5" s="1892"/>
      <c r="L5" s="1893" t="s">
        <v>10</v>
      </c>
      <c r="M5" s="1902"/>
      <c r="N5" s="1891" t="s">
        <v>11</v>
      </c>
      <c r="O5" s="1892"/>
      <c r="P5" s="1893" t="s">
        <v>12</v>
      </c>
      <c r="Q5" s="1902"/>
      <c r="R5" s="1891" t="s">
        <v>13</v>
      </c>
      <c r="S5" s="1892"/>
      <c r="T5" s="1894" t="s">
        <v>18</v>
      </c>
      <c r="U5" s="1895"/>
      <c r="V5" s="1896"/>
    </row>
    <row r="6" spans="1:28" s="448" customFormat="1" ht="27.75" customHeight="1" x14ac:dyDescent="0.2">
      <c r="A6" s="1914"/>
      <c r="B6" s="1916"/>
      <c r="C6" s="1918"/>
      <c r="D6" s="1909" t="s">
        <v>440</v>
      </c>
      <c r="E6" s="1910"/>
      <c r="F6" s="1889" t="s">
        <v>441</v>
      </c>
      <c r="G6" s="1901"/>
      <c r="H6" s="1900" t="s">
        <v>442</v>
      </c>
      <c r="I6" s="1890"/>
      <c r="J6" s="1889" t="s">
        <v>443</v>
      </c>
      <c r="K6" s="1901"/>
      <c r="L6" s="1900" t="s">
        <v>444</v>
      </c>
      <c r="M6" s="1890"/>
      <c r="N6" s="1889" t="s">
        <v>445</v>
      </c>
      <c r="O6" s="1901"/>
      <c r="P6" s="1900" t="s">
        <v>446</v>
      </c>
      <c r="Q6" s="1890"/>
      <c r="R6" s="1889" t="s">
        <v>447</v>
      </c>
      <c r="S6" s="1890"/>
      <c r="T6" s="1897"/>
      <c r="U6" s="1898"/>
      <c r="V6" s="1899"/>
    </row>
    <row r="7" spans="1:28" s="448" customFormat="1" ht="12.75" customHeight="1" x14ac:dyDescent="0.2">
      <c r="A7" s="1914"/>
      <c r="B7" s="1916"/>
      <c r="C7" s="1918"/>
      <c r="D7" s="715"/>
      <c r="E7" s="716"/>
      <c r="F7" s="715"/>
      <c r="G7" s="717"/>
      <c r="H7" s="718"/>
      <c r="I7" s="716"/>
      <c r="J7" s="715"/>
      <c r="K7" s="717"/>
      <c r="L7" s="718"/>
      <c r="M7" s="716"/>
      <c r="N7" s="715"/>
      <c r="O7" s="719"/>
      <c r="P7" s="718"/>
      <c r="Q7" s="716"/>
      <c r="R7" s="715"/>
      <c r="S7" s="717"/>
      <c r="T7" s="718"/>
      <c r="U7" s="720"/>
      <c r="V7" s="721"/>
      <c r="W7" s="449"/>
      <c r="X7" s="450"/>
      <c r="Y7" s="450"/>
      <c r="Z7" s="450"/>
      <c r="AA7" s="450"/>
    </row>
    <row r="8" spans="1:28" s="448" customFormat="1" ht="12.75" customHeight="1" x14ac:dyDescent="0.2">
      <c r="A8" s="702"/>
      <c r="B8" s="722"/>
      <c r="C8" s="723"/>
      <c r="D8" s="724" t="s">
        <v>19</v>
      </c>
      <c r="E8" s="725" t="s">
        <v>20</v>
      </c>
      <c r="F8" s="724" t="s">
        <v>19</v>
      </c>
      <c r="G8" s="726" t="s">
        <v>20</v>
      </c>
      <c r="H8" s="727" t="s">
        <v>19</v>
      </c>
      <c r="I8" s="725" t="s">
        <v>20</v>
      </c>
      <c r="J8" s="724" t="s">
        <v>19</v>
      </c>
      <c r="K8" s="726" t="s">
        <v>20</v>
      </c>
      <c r="L8" s="727" t="s">
        <v>19</v>
      </c>
      <c r="M8" s="725" t="s">
        <v>20</v>
      </c>
      <c r="N8" s="724" t="s">
        <v>19</v>
      </c>
      <c r="O8" s="728" t="s">
        <v>20</v>
      </c>
      <c r="P8" s="727" t="s">
        <v>19</v>
      </c>
      <c r="Q8" s="725" t="s">
        <v>20</v>
      </c>
      <c r="R8" s="724" t="s">
        <v>19</v>
      </c>
      <c r="S8" s="726" t="s">
        <v>20</v>
      </c>
      <c r="T8" s="727" t="s">
        <v>19</v>
      </c>
      <c r="U8" s="729" t="s">
        <v>21</v>
      </c>
      <c r="V8" s="730" t="s">
        <v>22</v>
      </c>
      <c r="W8" s="451"/>
      <c r="X8" s="450"/>
      <c r="Y8" s="450"/>
      <c r="Z8" s="450"/>
      <c r="AA8" s="450"/>
    </row>
    <row r="9" spans="1:28" s="448" customFormat="1" ht="12.75" customHeight="1" thickBot="1" x14ac:dyDescent="0.25">
      <c r="A9" s="708"/>
      <c r="B9" s="731"/>
      <c r="C9" s="732"/>
      <c r="D9" s="733"/>
      <c r="E9" s="734"/>
      <c r="F9" s="733"/>
      <c r="G9" s="735"/>
      <c r="H9" s="733"/>
      <c r="I9" s="734"/>
      <c r="J9" s="733"/>
      <c r="K9" s="735"/>
      <c r="L9" s="733"/>
      <c r="M9" s="734"/>
      <c r="N9" s="733"/>
      <c r="O9" s="735"/>
      <c r="P9" s="733"/>
      <c r="Q9" s="734"/>
      <c r="R9" s="733"/>
      <c r="S9" s="735"/>
      <c r="T9" s="733"/>
      <c r="U9" s="736"/>
      <c r="V9" s="714"/>
      <c r="W9" s="451"/>
      <c r="X9" s="450"/>
      <c r="Y9" s="450"/>
      <c r="Z9" s="450"/>
      <c r="AA9" s="450"/>
    </row>
    <row r="10" spans="1:28" s="462" customFormat="1" ht="15" customHeight="1" thickTop="1" x14ac:dyDescent="0.2">
      <c r="A10" s="452">
        <v>1</v>
      </c>
      <c r="B10" s="1291" t="s">
        <v>827</v>
      </c>
      <c r="C10" s="453" t="s">
        <v>828</v>
      </c>
      <c r="D10" s="454">
        <v>2</v>
      </c>
      <c r="E10" s="455">
        <v>16328</v>
      </c>
      <c r="F10" s="456">
        <v>2</v>
      </c>
      <c r="G10" s="457">
        <v>6562</v>
      </c>
      <c r="H10" s="454">
        <v>3</v>
      </c>
      <c r="I10" s="455">
        <v>2778</v>
      </c>
      <c r="J10" s="456">
        <v>2</v>
      </c>
      <c r="K10" s="458">
        <v>4262</v>
      </c>
      <c r="L10" s="454">
        <v>5</v>
      </c>
      <c r="M10" s="455">
        <v>2108</v>
      </c>
      <c r="N10" s="456">
        <v>1</v>
      </c>
      <c r="O10" s="458">
        <v>4411</v>
      </c>
      <c r="P10" s="454">
        <v>1</v>
      </c>
      <c r="Q10" s="455">
        <v>5239</v>
      </c>
      <c r="R10" s="456">
        <v>1</v>
      </c>
      <c r="S10" s="458">
        <v>8056</v>
      </c>
      <c r="T10" s="808">
        <f t="shared" ref="T10:T22" si="0">IF(ISNUMBER(D10)=TRUE,SUM(D10,F10,H10,J10,L10,N10,P10,R10),"")</f>
        <v>17</v>
      </c>
      <c r="U10" s="809">
        <f t="shared" ref="U10:U22" si="1">IF(ISNUMBER(E10)=TRUE,SUM(E10,G10,I10,K10,M10,O10,Q10,S10),"")</f>
        <v>49744</v>
      </c>
      <c r="V10" s="452">
        <v>1</v>
      </c>
      <c r="W10" s="462">
        <f t="shared" ref="W10:W40" si="2">IF(ISNUMBER(V10)=TRUE,1,"")</f>
        <v>1</v>
      </c>
      <c r="X10" s="462">
        <f>IF(ISNUMBER(T10)=TRUE,T10,"")</f>
        <v>17</v>
      </c>
      <c r="Y10" s="462">
        <f>IF(ISNUMBER(U10)=TRUE,U10,"")</f>
        <v>49744</v>
      </c>
      <c r="Z10" s="463">
        <f>MAX(E10,G10,I10,K10,M10,O10,Q10,S10)</f>
        <v>16328</v>
      </c>
      <c r="AA10" s="462">
        <f>IF(ISNUMBER(X10)=TRUE,X10-Y10/100000-Z10/1000000000,"")</f>
        <v>16.502543671999998</v>
      </c>
      <c r="AB10" s="462">
        <f t="shared" ref="AB10:AB41" si="3">IF(ISNUMBER(AA10)=TRUE,RANK(AA10,$AA$10:$AA$89,1),"")</f>
        <v>1</v>
      </c>
    </row>
    <row r="11" spans="1:28" s="462" customFormat="1" ht="15" customHeight="1" x14ac:dyDescent="0.2">
      <c r="A11" s="452">
        <v>2</v>
      </c>
      <c r="B11" s="1292" t="s">
        <v>833</v>
      </c>
      <c r="C11" s="453" t="s">
        <v>852</v>
      </c>
      <c r="D11" s="467">
        <v>2</v>
      </c>
      <c r="E11" s="468">
        <v>20034</v>
      </c>
      <c r="F11" s="469">
        <v>3</v>
      </c>
      <c r="G11" s="470">
        <v>9298</v>
      </c>
      <c r="H11" s="467">
        <v>6</v>
      </c>
      <c r="I11" s="468">
        <v>1849</v>
      </c>
      <c r="J11" s="469">
        <v>1</v>
      </c>
      <c r="K11" s="470">
        <v>4838</v>
      </c>
      <c r="L11" s="467">
        <v>4</v>
      </c>
      <c r="M11" s="468">
        <v>1911</v>
      </c>
      <c r="N11" s="469">
        <v>2</v>
      </c>
      <c r="O11" s="470">
        <v>5996</v>
      </c>
      <c r="P11" s="467">
        <v>1</v>
      </c>
      <c r="Q11" s="468">
        <v>7263</v>
      </c>
      <c r="R11" s="469">
        <v>3</v>
      </c>
      <c r="S11" s="470">
        <v>3783</v>
      </c>
      <c r="T11" s="808">
        <f t="shared" si="0"/>
        <v>22</v>
      </c>
      <c r="U11" s="809">
        <f t="shared" si="1"/>
        <v>54972</v>
      </c>
      <c r="V11" s="452">
        <v>2</v>
      </c>
      <c r="W11" s="462">
        <f t="shared" si="2"/>
        <v>1</v>
      </c>
      <c r="X11" s="462">
        <f t="shared" ref="X11:Y40" si="4">IF(ISNUMBER(T11)=TRUE,T11,"")</f>
        <v>22</v>
      </c>
      <c r="Y11" s="462">
        <f t="shared" si="4"/>
        <v>54972</v>
      </c>
      <c r="Z11" s="463">
        <f t="shared" ref="Z11:Z40" si="5">MAX(E11,G11,I11,K11,M11,O11,Q11,S11)</f>
        <v>20034</v>
      </c>
      <c r="AA11" s="462">
        <f t="shared" ref="AA11:AA68" si="6">IF(ISNUMBER(X11)=TRUE,X11-Y11/100000-Z11/1000000000,"")</f>
        <v>21.450259966000001</v>
      </c>
      <c r="AB11" s="462">
        <f t="shared" si="3"/>
        <v>2</v>
      </c>
    </row>
    <row r="12" spans="1:28" s="462" customFormat="1" ht="15" customHeight="1" x14ac:dyDescent="0.2">
      <c r="A12" s="452">
        <v>3</v>
      </c>
      <c r="B12" s="1292" t="s">
        <v>843</v>
      </c>
      <c r="C12" s="453" t="s">
        <v>524</v>
      </c>
      <c r="D12" s="467">
        <v>5</v>
      </c>
      <c r="E12" s="468">
        <v>11552</v>
      </c>
      <c r="F12" s="469">
        <v>1</v>
      </c>
      <c r="G12" s="470">
        <v>6989</v>
      </c>
      <c r="H12" s="467">
        <v>1</v>
      </c>
      <c r="I12" s="468">
        <v>5407</v>
      </c>
      <c r="J12" s="469">
        <v>5</v>
      </c>
      <c r="K12" s="470">
        <v>4130</v>
      </c>
      <c r="L12" s="467">
        <v>2</v>
      </c>
      <c r="M12" s="468">
        <v>1678</v>
      </c>
      <c r="N12" s="469">
        <v>4</v>
      </c>
      <c r="O12" s="470">
        <v>2787</v>
      </c>
      <c r="P12" s="467">
        <v>4</v>
      </c>
      <c r="Q12" s="468">
        <v>3234</v>
      </c>
      <c r="R12" s="469">
        <v>1</v>
      </c>
      <c r="S12" s="470">
        <v>8609</v>
      </c>
      <c r="T12" s="808">
        <f t="shared" si="0"/>
        <v>23</v>
      </c>
      <c r="U12" s="809">
        <f t="shared" si="1"/>
        <v>44386</v>
      </c>
      <c r="V12" s="452">
        <v>3</v>
      </c>
      <c r="W12" s="462">
        <f t="shared" si="2"/>
        <v>1</v>
      </c>
      <c r="X12" s="462">
        <f t="shared" si="4"/>
        <v>23</v>
      </c>
      <c r="Y12" s="462">
        <f t="shared" si="4"/>
        <v>44386</v>
      </c>
      <c r="Z12" s="463">
        <f t="shared" si="5"/>
        <v>11552</v>
      </c>
      <c r="AA12" s="462">
        <f t="shared" si="6"/>
        <v>22.556128447999999</v>
      </c>
      <c r="AB12" s="462">
        <f t="shared" si="3"/>
        <v>3</v>
      </c>
    </row>
    <row r="13" spans="1:28" s="462" customFormat="1" ht="15" customHeight="1" x14ac:dyDescent="0.2">
      <c r="A13" s="452">
        <v>4</v>
      </c>
      <c r="B13" s="1292" t="s">
        <v>851</v>
      </c>
      <c r="C13" s="466" t="s">
        <v>848</v>
      </c>
      <c r="D13" s="467">
        <v>2</v>
      </c>
      <c r="E13" s="468">
        <v>13874</v>
      </c>
      <c r="F13" s="469">
        <v>1</v>
      </c>
      <c r="G13" s="470">
        <v>11552</v>
      </c>
      <c r="H13" s="467">
        <v>5</v>
      </c>
      <c r="I13" s="468">
        <v>2060</v>
      </c>
      <c r="J13" s="469">
        <v>4</v>
      </c>
      <c r="K13" s="470">
        <v>2978</v>
      </c>
      <c r="L13" s="467">
        <v>3</v>
      </c>
      <c r="M13" s="468">
        <v>1500</v>
      </c>
      <c r="N13" s="469">
        <v>2</v>
      </c>
      <c r="O13" s="470">
        <v>5439</v>
      </c>
      <c r="P13" s="467">
        <v>2</v>
      </c>
      <c r="Q13" s="468">
        <v>6183</v>
      </c>
      <c r="R13" s="469">
        <v>7</v>
      </c>
      <c r="S13" s="470">
        <v>3586</v>
      </c>
      <c r="T13" s="808">
        <f t="shared" si="0"/>
        <v>26</v>
      </c>
      <c r="U13" s="809">
        <f t="shared" si="1"/>
        <v>47172</v>
      </c>
      <c r="V13" s="452">
        <v>4</v>
      </c>
      <c r="W13" s="462">
        <f t="shared" si="2"/>
        <v>1</v>
      </c>
      <c r="X13" s="462">
        <f t="shared" si="4"/>
        <v>26</v>
      </c>
      <c r="Y13" s="462">
        <f t="shared" si="4"/>
        <v>47172</v>
      </c>
      <c r="Z13" s="463">
        <f t="shared" si="5"/>
        <v>13874</v>
      </c>
      <c r="AA13" s="462">
        <f t="shared" si="6"/>
        <v>25.528266125999998</v>
      </c>
      <c r="AB13" s="462">
        <f t="shared" si="3"/>
        <v>4</v>
      </c>
    </row>
    <row r="14" spans="1:28" s="462" customFormat="1" ht="15" customHeight="1" x14ac:dyDescent="0.2">
      <c r="A14" s="452">
        <v>5</v>
      </c>
      <c r="B14" s="1292" t="s">
        <v>829</v>
      </c>
      <c r="C14" s="466" t="s">
        <v>240</v>
      </c>
      <c r="D14" s="467">
        <v>1</v>
      </c>
      <c r="E14" s="468">
        <v>20406</v>
      </c>
      <c r="F14" s="469">
        <v>4</v>
      </c>
      <c r="G14" s="470">
        <v>5465</v>
      </c>
      <c r="H14" s="467">
        <v>6</v>
      </c>
      <c r="I14" s="468">
        <v>1762</v>
      </c>
      <c r="J14" s="469">
        <v>2</v>
      </c>
      <c r="K14" s="470">
        <v>5252</v>
      </c>
      <c r="L14" s="467">
        <v>2</v>
      </c>
      <c r="M14" s="468">
        <v>2826</v>
      </c>
      <c r="N14" s="469">
        <v>8</v>
      </c>
      <c r="O14" s="470">
        <v>792</v>
      </c>
      <c r="P14" s="467">
        <v>1</v>
      </c>
      <c r="Q14" s="468">
        <v>6481</v>
      </c>
      <c r="R14" s="469">
        <v>4</v>
      </c>
      <c r="S14" s="470">
        <v>3628</v>
      </c>
      <c r="T14" s="808">
        <f t="shared" si="0"/>
        <v>28</v>
      </c>
      <c r="U14" s="809">
        <f t="shared" si="1"/>
        <v>46612</v>
      </c>
      <c r="V14" s="452">
        <v>5</v>
      </c>
      <c r="W14" s="462">
        <f t="shared" si="2"/>
        <v>1</v>
      </c>
      <c r="X14" s="462">
        <f t="shared" si="4"/>
        <v>28</v>
      </c>
      <c r="Y14" s="462">
        <f t="shared" si="4"/>
        <v>46612</v>
      </c>
      <c r="Z14" s="463">
        <f t="shared" si="5"/>
        <v>20406</v>
      </c>
      <c r="AA14" s="462">
        <f t="shared" si="6"/>
        <v>27.533859593999999</v>
      </c>
      <c r="AB14" s="462">
        <f t="shared" si="3"/>
        <v>5</v>
      </c>
    </row>
    <row r="15" spans="1:28" s="462" customFormat="1" ht="15" customHeight="1" x14ac:dyDescent="0.2">
      <c r="A15" s="452">
        <v>6</v>
      </c>
      <c r="B15" s="1292" t="s">
        <v>845</v>
      </c>
      <c r="C15" s="466" t="s">
        <v>835</v>
      </c>
      <c r="D15" s="467">
        <v>5</v>
      </c>
      <c r="E15" s="468">
        <v>4628</v>
      </c>
      <c r="F15" s="469">
        <v>7</v>
      </c>
      <c r="G15" s="470">
        <v>6138</v>
      </c>
      <c r="H15" s="467">
        <v>1</v>
      </c>
      <c r="I15" s="468">
        <v>3738</v>
      </c>
      <c r="J15" s="469">
        <v>6</v>
      </c>
      <c r="K15" s="470">
        <v>2092</v>
      </c>
      <c r="L15" s="467">
        <v>2</v>
      </c>
      <c r="M15" s="468">
        <v>2134</v>
      </c>
      <c r="N15" s="469">
        <v>2</v>
      </c>
      <c r="O15" s="470">
        <v>4401</v>
      </c>
      <c r="P15" s="467">
        <v>3</v>
      </c>
      <c r="Q15" s="468">
        <v>3619</v>
      </c>
      <c r="R15" s="469">
        <v>3</v>
      </c>
      <c r="S15" s="470">
        <v>5944</v>
      </c>
      <c r="T15" s="808">
        <f t="shared" si="0"/>
        <v>29</v>
      </c>
      <c r="U15" s="809">
        <f t="shared" si="1"/>
        <v>32694</v>
      </c>
      <c r="V15" s="452">
        <v>6</v>
      </c>
      <c r="W15" s="462">
        <f t="shared" si="2"/>
        <v>1</v>
      </c>
      <c r="X15" s="462">
        <f t="shared" si="4"/>
        <v>29</v>
      </c>
      <c r="Y15" s="462">
        <f t="shared" si="4"/>
        <v>32694</v>
      </c>
      <c r="Z15" s="463">
        <f t="shared" si="5"/>
        <v>6138</v>
      </c>
      <c r="AA15" s="462">
        <f t="shared" si="6"/>
        <v>28.673053862</v>
      </c>
      <c r="AB15" s="462">
        <f t="shared" si="3"/>
        <v>6</v>
      </c>
    </row>
    <row r="16" spans="1:28" s="462" customFormat="1" ht="15" customHeight="1" x14ac:dyDescent="0.2">
      <c r="A16" s="452">
        <v>7</v>
      </c>
      <c r="B16" s="1292" t="s">
        <v>840</v>
      </c>
      <c r="C16" s="466" t="s">
        <v>837</v>
      </c>
      <c r="D16" s="467">
        <v>1</v>
      </c>
      <c r="E16" s="468">
        <v>20735</v>
      </c>
      <c r="F16" s="469">
        <v>1</v>
      </c>
      <c r="G16" s="470">
        <v>9505</v>
      </c>
      <c r="H16" s="467">
        <v>5</v>
      </c>
      <c r="I16" s="468">
        <v>1917</v>
      </c>
      <c r="J16" s="469">
        <v>1</v>
      </c>
      <c r="K16" s="470">
        <v>6946</v>
      </c>
      <c r="L16" s="467">
        <v>5</v>
      </c>
      <c r="M16" s="468">
        <v>1523</v>
      </c>
      <c r="N16" s="469">
        <v>5</v>
      </c>
      <c r="O16" s="470">
        <v>1225</v>
      </c>
      <c r="P16" s="467">
        <v>6</v>
      </c>
      <c r="Q16" s="468">
        <v>1710</v>
      </c>
      <c r="R16" s="469">
        <v>6</v>
      </c>
      <c r="S16" s="470">
        <v>1494</v>
      </c>
      <c r="T16" s="808">
        <f t="shared" si="0"/>
        <v>30</v>
      </c>
      <c r="U16" s="809">
        <f t="shared" si="1"/>
        <v>45055</v>
      </c>
      <c r="V16" s="452">
        <v>7</v>
      </c>
      <c r="W16" s="462">
        <f t="shared" si="2"/>
        <v>1</v>
      </c>
      <c r="X16" s="462">
        <f t="shared" si="4"/>
        <v>30</v>
      </c>
      <c r="Y16" s="462">
        <f t="shared" si="4"/>
        <v>45055</v>
      </c>
      <c r="Z16" s="463">
        <f t="shared" si="5"/>
        <v>20735</v>
      </c>
      <c r="AA16" s="462">
        <f t="shared" si="6"/>
        <v>29.549429265000001</v>
      </c>
      <c r="AB16" s="462">
        <f t="shared" si="3"/>
        <v>7</v>
      </c>
    </row>
    <row r="17" spans="1:28" s="462" customFormat="1" ht="15" customHeight="1" x14ac:dyDescent="0.2">
      <c r="A17" s="452">
        <v>8</v>
      </c>
      <c r="B17" s="1353" t="s">
        <v>832</v>
      </c>
      <c r="C17" s="466" t="s">
        <v>828</v>
      </c>
      <c r="D17" s="467">
        <v>4</v>
      </c>
      <c r="E17" s="468">
        <v>16114</v>
      </c>
      <c r="F17" s="469">
        <v>2</v>
      </c>
      <c r="G17" s="470">
        <v>9172</v>
      </c>
      <c r="H17" s="467">
        <v>2</v>
      </c>
      <c r="I17" s="468">
        <v>3043</v>
      </c>
      <c r="J17" s="469">
        <v>3</v>
      </c>
      <c r="K17" s="470">
        <v>4294</v>
      </c>
      <c r="L17" s="467">
        <v>4</v>
      </c>
      <c r="M17" s="468">
        <v>979</v>
      </c>
      <c r="N17" s="469">
        <v>7</v>
      </c>
      <c r="O17" s="470">
        <v>1080</v>
      </c>
      <c r="P17" s="467">
        <v>7</v>
      </c>
      <c r="Q17" s="468">
        <v>2079</v>
      </c>
      <c r="R17" s="469">
        <v>2</v>
      </c>
      <c r="S17" s="470">
        <v>4346</v>
      </c>
      <c r="T17" s="808">
        <f t="shared" si="0"/>
        <v>31</v>
      </c>
      <c r="U17" s="809">
        <f t="shared" si="1"/>
        <v>41107</v>
      </c>
      <c r="V17" s="452">
        <v>8</v>
      </c>
      <c r="W17" s="462">
        <f t="shared" si="2"/>
        <v>1</v>
      </c>
      <c r="X17" s="462">
        <f t="shared" si="4"/>
        <v>31</v>
      </c>
      <c r="Y17" s="462">
        <f t="shared" si="4"/>
        <v>41107</v>
      </c>
      <c r="Z17" s="463">
        <f t="shared" si="5"/>
        <v>16114</v>
      </c>
      <c r="AA17" s="462">
        <f t="shared" si="6"/>
        <v>30.588913886</v>
      </c>
      <c r="AB17" s="462">
        <f t="shared" si="3"/>
        <v>8</v>
      </c>
    </row>
    <row r="18" spans="1:28" s="462" customFormat="1" ht="15" customHeight="1" x14ac:dyDescent="0.2">
      <c r="A18" s="452">
        <v>9</v>
      </c>
      <c r="B18" s="1292" t="s">
        <v>841</v>
      </c>
      <c r="C18" s="466" t="s">
        <v>837</v>
      </c>
      <c r="D18" s="467">
        <v>5</v>
      </c>
      <c r="E18" s="468">
        <v>11478</v>
      </c>
      <c r="F18" s="469">
        <v>4</v>
      </c>
      <c r="G18" s="470">
        <v>7205</v>
      </c>
      <c r="H18" s="467">
        <v>2</v>
      </c>
      <c r="I18" s="468">
        <v>3211</v>
      </c>
      <c r="J18" s="469">
        <v>6</v>
      </c>
      <c r="K18" s="470">
        <v>2422</v>
      </c>
      <c r="L18" s="467">
        <v>1</v>
      </c>
      <c r="M18" s="468">
        <v>1794</v>
      </c>
      <c r="N18" s="469">
        <v>6</v>
      </c>
      <c r="O18" s="470">
        <v>2694</v>
      </c>
      <c r="P18" s="467">
        <v>5</v>
      </c>
      <c r="Q18" s="468">
        <v>2710</v>
      </c>
      <c r="R18" s="469">
        <v>2</v>
      </c>
      <c r="S18" s="470">
        <v>3803</v>
      </c>
      <c r="T18" s="808">
        <f t="shared" si="0"/>
        <v>31</v>
      </c>
      <c r="U18" s="809">
        <f t="shared" si="1"/>
        <v>35317</v>
      </c>
      <c r="V18" s="452">
        <v>9</v>
      </c>
      <c r="W18" s="462">
        <f t="shared" si="2"/>
        <v>1</v>
      </c>
      <c r="X18" s="462">
        <f t="shared" si="4"/>
        <v>31</v>
      </c>
      <c r="Y18" s="462">
        <f t="shared" si="4"/>
        <v>35317</v>
      </c>
      <c r="Z18" s="463">
        <f t="shared" si="5"/>
        <v>11478</v>
      </c>
      <c r="AA18" s="462">
        <f t="shared" si="6"/>
        <v>30.646818522</v>
      </c>
      <c r="AB18" s="462">
        <f t="shared" si="3"/>
        <v>9</v>
      </c>
    </row>
    <row r="19" spans="1:28" ht="15" customHeight="1" x14ac:dyDescent="0.2">
      <c r="A19" s="452">
        <v>10</v>
      </c>
      <c r="B19" s="1352" t="s">
        <v>836</v>
      </c>
      <c r="C19" s="466" t="s">
        <v>837</v>
      </c>
      <c r="D19" s="467">
        <v>4</v>
      </c>
      <c r="E19" s="468">
        <v>5921</v>
      </c>
      <c r="F19" s="469">
        <v>3</v>
      </c>
      <c r="G19" s="470">
        <v>5840</v>
      </c>
      <c r="H19" s="467">
        <v>6</v>
      </c>
      <c r="I19" s="468">
        <v>2360</v>
      </c>
      <c r="J19" s="469">
        <v>2</v>
      </c>
      <c r="K19" s="470">
        <v>5042</v>
      </c>
      <c r="L19" s="467">
        <v>3</v>
      </c>
      <c r="M19" s="468">
        <v>2671</v>
      </c>
      <c r="N19" s="469">
        <v>4</v>
      </c>
      <c r="O19" s="470">
        <v>2648</v>
      </c>
      <c r="P19" s="467">
        <v>5</v>
      </c>
      <c r="Q19" s="468">
        <v>3133</v>
      </c>
      <c r="R19" s="469">
        <v>4</v>
      </c>
      <c r="S19" s="470">
        <v>4631</v>
      </c>
      <c r="T19" s="808">
        <f t="shared" si="0"/>
        <v>31</v>
      </c>
      <c r="U19" s="809">
        <f t="shared" si="1"/>
        <v>32246</v>
      </c>
      <c r="V19" s="452">
        <v>10</v>
      </c>
      <c r="W19" s="462">
        <f t="shared" si="2"/>
        <v>1</v>
      </c>
      <c r="X19" s="462">
        <f t="shared" si="4"/>
        <v>31</v>
      </c>
      <c r="Y19" s="462">
        <f t="shared" si="4"/>
        <v>32246</v>
      </c>
      <c r="Z19" s="463">
        <f t="shared" si="5"/>
        <v>5921</v>
      </c>
      <c r="AA19" s="462">
        <f t="shared" si="6"/>
        <v>30.677534079000001</v>
      </c>
      <c r="AB19" s="462">
        <f t="shared" si="3"/>
        <v>10</v>
      </c>
    </row>
    <row r="20" spans="1:28" ht="15.75" customHeight="1" x14ac:dyDescent="0.2">
      <c r="A20" s="452">
        <v>11</v>
      </c>
      <c r="B20" s="1292" t="s">
        <v>830</v>
      </c>
      <c r="C20" s="466" t="s">
        <v>852</v>
      </c>
      <c r="D20" s="467">
        <v>6</v>
      </c>
      <c r="E20" s="468">
        <v>9663</v>
      </c>
      <c r="F20" s="469">
        <v>7</v>
      </c>
      <c r="G20" s="470">
        <v>2839</v>
      </c>
      <c r="H20" s="467">
        <v>3</v>
      </c>
      <c r="I20" s="468">
        <v>2991</v>
      </c>
      <c r="J20" s="469">
        <v>3</v>
      </c>
      <c r="K20" s="470">
        <v>3150</v>
      </c>
      <c r="L20" s="467">
        <v>8</v>
      </c>
      <c r="M20" s="468">
        <v>407</v>
      </c>
      <c r="N20" s="469">
        <v>3</v>
      </c>
      <c r="O20" s="470">
        <v>2952</v>
      </c>
      <c r="P20" s="467">
        <v>4</v>
      </c>
      <c r="Q20" s="468">
        <v>3444</v>
      </c>
      <c r="R20" s="469">
        <v>2</v>
      </c>
      <c r="S20" s="470">
        <v>7215</v>
      </c>
      <c r="T20" s="808">
        <f t="shared" si="0"/>
        <v>36</v>
      </c>
      <c r="U20" s="809">
        <f t="shared" si="1"/>
        <v>32661</v>
      </c>
      <c r="V20" s="452">
        <v>11</v>
      </c>
      <c r="W20" s="462">
        <f t="shared" si="2"/>
        <v>1</v>
      </c>
      <c r="X20" s="462">
        <f t="shared" si="4"/>
        <v>36</v>
      </c>
      <c r="Y20" s="462">
        <f t="shared" si="4"/>
        <v>32661</v>
      </c>
      <c r="Z20" s="463">
        <f t="shared" si="5"/>
        <v>9663</v>
      </c>
      <c r="AA20" s="462">
        <f t="shared" si="6"/>
        <v>35.673380336999998</v>
      </c>
      <c r="AB20" s="462">
        <f t="shared" si="3"/>
        <v>11</v>
      </c>
    </row>
    <row r="21" spans="1:28" ht="15.75" x14ac:dyDescent="0.2">
      <c r="A21" s="452">
        <v>12</v>
      </c>
      <c r="B21" s="1292" t="s">
        <v>850</v>
      </c>
      <c r="C21" s="466" t="s">
        <v>848</v>
      </c>
      <c r="D21" s="467">
        <v>6</v>
      </c>
      <c r="E21" s="468">
        <v>10242</v>
      </c>
      <c r="F21" s="469">
        <v>6</v>
      </c>
      <c r="G21" s="470">
        <v>3787</v>
      </c>
      <c r="H21" s="467">
        <v>5</v>
      </c>
      <c r="I21" s="468">
        <v>2567</v>
      </c>
      <c r="J21" s="469">
        <v>4</v>
      </c>
      <c r="K21" s="470">
        <v>3285</v>
      </c>
      <c r="L21" s="467">
        <v>6</v>
      </c>
      <c r="M21" s="468">
        <v>1254</v>
      </c>
      <c r="N21" s="469">
        <v>5</v>
      </c>
      <c r="O21" s="470">
        <v>2706</v>
      </c>
      <c r="P21" s="467">
        <v>3</v>
      </c>
      <c r="Q21" s="468">
        <v>3644</v>
      </c>
      <c r="R21" s="469">
        <v>1</v>
      </c>
      <c r="S21" s="470">
        <v>4786</v>
      </c>
      <c r="T21" s="808">
        <f t="shared" si="0"/>
        <v>36</v>
      </c>
      <c r="U21" s="809">
        <f t="shared" si="1"/>
        <v>32271</v>
      </c>
      <c r="V21" s="452">
        <v>12</v>
      </c>
      <c r="W21" s="462">
        <f t="shared" si="2"/>
        <v>1</v>
      </c>
      <c r="X21" s="462">
        <f t="shared" si="4"/>
        <v>36</v>
      </c>
      <c r="Y21" s="462">
        <f t="shared" si="4"/>
        <v>32271</v>
      </c>
      <c r="Z21" s="463">
        <f t="shared" si="5"/>
        <v>10242</v>
      </c>
      <c r="AA21" s="462">
        <f t="shared" si="6"/>
        <v>35.677279757999997</v>
      </c>
      <c r="AB21" s="462">
        <f t="shared" si="3"/>
        <v>12</v>
      </c>
    </row>
    <row r="22" spans="1:28" ht="15.75" x14ac:dyDescent="0.2">
      <c r="A22" s="452">
        <v>13</v>
      </c>
      <c r="B22" s="1292" t="s">
        <v>831</v>
      </c>
      <c r="C22" s="466" t="s">
        <v>828</v>
      </c>
      <c r="D22" s="467">
        <v>3</v>
      </c>
      <c r="E22" s="468">
        <v>13137</v>
      </c>
      <c r="F22" s="469">
        <v>8</v>
      </c>
      <c r="G22" s="470">
        <v>6135</v>
      </c>
      <c r="H22" s="467">
        <v>2</v>
      </c>
      <c r="I22" s="468">
        <v>3948</v>
      </c>
      <c r="J22" s="469">
        <v>7</v>
      </c>
      <c r="K22" s="470">
        <v>2024</v>
      </c>
      <c r="L22" s="467">
        <v>3</v>
      </c>
      <c r="M22" s="468">
        <v>2128</v>
      </c>
      <c r="N22" s="469">
        <v>3</v>
      </c>
      <c r="O22" s="470">
        <v>4503</v>
      </c>
      <c r="P22" s="467">
        <v>5</v>
      </c>
      <c r="Q22" s="468">
        <v>2296</v>
      </c>
      <c r="R22" s="469">
        <v>6</v>
      </c>
      <c r="S22" s="470">
        <v>4097</v>
      </c>
      <c r="T22" s="808">
        <f t="shared" si="0"/>
        <v>37</v>
      </c>
      <c r="U22" s="809">
        <f t="shared" si="1"/>
        <v>38268</v>
      </c>
      <c r="V22" s="452">
        <v>13</v>
      </c>
      <c r="W22" s="462">
        <f t="shared" si="2"/>
        <v>1</v>
      </c>
      <c r="X22" s="462">
        <f t="shared" si="4"/>
        <v>37</v>
      </c>
      <c r="Y22" s="462">
        <f t="shared" si="4"/>
        <v>38268</v>
      </c>
      <c r="Z22" s="463">
        <f t="shared" si="5"/>
        <v>13137</v>
      </c>
      <c r="AA22" s="462">
        <f t="shared" si="6"/>
        <v>36.617306862999996</v>
      </c>
      <c r="AB22" s="462">
        <f t="shared" si="3"/>
        <v>13</v>
      </c>
    </row>
    <row r="23" spans="1:28" ht="15.75" x14ac:dyDescent="0.2">
      <c r="A23" s="452">
        <v>14</v>
      </c>
      <c r="B23" s="1292" t="s">
        <v>876</v>
      </c>
      <c r="C23" s="466" t="s">
        <v>826</v>
      </c>
      <c r="D23" s="467">
        <v>9</v>
      </c>
      <c r="E23" s="468"/>
      <c r="F23" s="469">
        <v>9</v>
      </c>
      <c r="G23" s="470"/>
      <c r="H23" s="467">
        <v>3</v>
      </c>
      <c r="I23" s="468">
        <v>3945</v>
      </c>
      <c r="J23" s="469">
        <v>4</v>
      </c>
      <c r="K23" s="470">
        <v>4194</v>
      </c>
      <c r="L23" s="467">
        <v>1</v>
      </c>
      <c r="M23" s="468">
        <v>4291</v>
      </c>
      <c r="N23" s="469">
        <v>1</v>
      </c>
      <c r="O23" s="470">
        <v>6322</v>
      </c>
      <c r="P23" s="467">
        <v>2</v>
      </c>
      <c r="Q23" s="468">
        <v>5705</v>
      </c>
      <c r="R23" s="469">
        <v>8</v>
      </c>
      <c r="S23" s="470">
        <v>446</v>
      </c>
      <c r="T23" s="808">
        <f t="shared" ref="T23:T35" si="7">IF(ISNUMBER(D23)=TRUE,SUM(D23,F23,H23,J23,L23,N23,P23,R23),"")</f>
        <v>37</v>
      </c>
      <c r="U23" s="809">
        <v>18752</v>
      </c>
      <c r="V23" s="452">
        <v>14</v>
      </c>
      <c r="W23" s="462">
        <f t="shared" si="2"/>
        <v>1</v>
      </c>
      <c r="X23" s="462">
        <f t="shared" si="4"/>
        <v>37</v>
      </c>
      <c r="Y23" s="462">
        <f t="shared" si="4"/>
        <v>18752</v>
      </c>
      <c r="Z23" s="463">
        <f t="shared" si="5"/>
        <v>6322</v>
      </c>
      <c r="AA23" s="462">
        <f t="shared" si="6"/>
        <v>36.812473678000003</v>
      </c>
      <c r="AB23" s="462">
        <f t="shared" si="3"/>
        <v>14</v>
      </c>
    </row>
    <row r="24" spans="1:28" ht="15.75" x14ac:dyDescent="0.2">
      <c r="A24" s="452">
        <v>15</v>
      </c>
      <c r="B24" s="1292" t="s">
        <v>839</v>
      </c>
      <c r="C24" s="466" t="s">
        <v>852</v>
      </c>
      <c r="D24" s="467">
        <v>6</v>
      </c>
      <c r="E24" s="468">
        <v>1966</v>
      </c>
      <c r="F24" s="469">
        <v>5</v>
      </c>
      <c r="G24" s="470">
        <v>3696</v>
      </c>
      <c r="H24" s="467">
        <v>8</v>
      </c>
      <c r="I24" s="468">
        <v>1655</v>
      </c>
      <c r="J24" s="469">
        <v>1</v>
      </c>
      <c r="K24" s="470">
        <v>5863</v>
      </c>
      <c r="L24" s="467">
        <v>4</v>
      </c>
      <c r="M24" s="468">
        <v>2441</v>
      </c>
      <c r="N24" s="469">
        <v>7</v>
      </c>
      <c r="O24" s="470">
        <v>2050</v>
      </c>
      <c r="P24" s="467">
        <v>3</v>
      </c>
      <c r="Q24" s="468">
        <v>4149</v>
      </c>
      <c r="R24" s="469">
        <v>4</v>
      </c>
      <c r="S24" s="470">
        <v>2260</v>
      </c>
      <c r="T24" s="808">
        <f t="shared" si="7"/>
        <v>38</v>
      </c>
      <c r="U24" s="809">
        <f>IF(ISNUMBER(E24)=TRUE,SUM(E24,G24,I24,K24,M24,O24,Q24,S24),"")</f>
        <v>24080</v>
      </c>
      <c r="V24" s="452">
        <v>15</v>
      </c>
      <c r="W24" s="462">
        <f t="shared" si="2"/>
        <v>1</v>
      </c>
      <c r="X24" s="462">
        <f t="shared" si="4"/>
        <v>38</v>
      </c>
      <c r="Y24" s="462">
        <f t="shared" si="4"/>
        <v>24080</v>
      </c>
      <c r="Z24" s="463">
        <f t="shared" si="5"/>
        <v>5863</v>
      </c>
      <c r="AA24" s="462">
        <f t="shared" si="6"/>
        <v>37.759194137000001</v>
      </c>
      <c r="AB24" s="462">
        <f t="shared" si="3"/>
        <v>15</v>
      </c>
    </row>
    <row r="25" spans="1:28" ht="15.75" x14ac:dyDescent="0.2">
      <c r="A25" s="452">
        <v>16</v>
      </c>
      <c r="B25" s="1292" t="s">
        <v>842</v>
      </c>
      <c r="C25" s="466" t="s">
        <v>524</v>
      </c>
      <c r="D25" s="467">
        <v>4</v>
      </c>
      <c r="E25" s="468">
        <v>11904</v>
      </c>
      <c r="F25" s="469">
        <v>2</v>
      </c>
      <c r="G25" s="470">
        <v>9802</v>
      </c>
      <c r="H25" s="467">
        <v>8</v>
      </c>
      <c r="I25" s="468">
        <v>1507</v>
      </c>
      <c r="J25" s="469">
        <v>5</v>
      </c>
      <c r="K25" s="470">
        <v>2432</v>
      </c>
      <c r="L25" s="467">
        <v>6</v>
      </c>
      <c r="M25" s="468">
        <v>1901</v>
      </c>
      <c r="N25" s="469">
        <v>1</v>
      </c>
      <c r="O25" s="470">
        <v>8078</v>
      </c>
      <c r="P25" s="467">
        <v>8</v>
      </c>
      <c r="Q25" s="468">
        <v>284</v>
      </c>
      <c r="R25" s="469">
        <v>7</v>
      </c>
      <c r="S25" s="470">
        <v>575</v>
      </c>
      <c r="T25" s="808">
        <f t="shared" si="7"/>
        <v>41</v>
      </c>
      <c r="U25" s="809">
        <f>IF(ISNUMBER(E25)=TRUE,SUM(E25,G25,I25,K25,M25,O25,Q25,S25),"")</f>
        <v>36483</v>
      </c>
      <c r="V25" s="452">
        <v>16</v>
      </c>
      <c r="W25" s="462">
        <f t="shared" si="2"/>
        <v>1</v>
      </c>
      <c r="X25" s="462">
        <f t="shared" si="4"/>
        <v>41</v>
      </c>
      <c r="Y25" s="462">
        <f t="shared" si="4"/>
        <v>36483</v>
      </c>
      <c r="Z25" s="463">
        <f t="shared" si="5"/>
        <v>11904</v>
      </c>
      <c r="AA25" s="462">
        <f t="shared" si="6"/>
        <v>40.635158096000005</v>
      </c>
      <c r="AB25" s="462">
        <f t="shared" si="3"/>
        <v>16</v>
      </c>
    </row>
    <row r="26" spans="1:28" ht="15.75" x14ac:dyDescent="0.2">
      <c r="A26" s="452">
        <v>17</v>
      </c>
      <c r="B26" s="1293" t="s">
        <v>838</v>
      </c>
      <c r="C26" s="1294" t="s">
        <v>835</v>
      </c>
      <c r="D26" s="467">
        <v>7</v>
      </c>
      <c r="E26" s="468">
        <v>8832</v>
      </c>
      <c r="F26" s="469">
        <v>4</v>
      </c>
      <c r="G26" s="470">
        <v>4805</v>
      </c>
      <c r="H26" s="467">
        <v>4</v>
      </c>
      <c r="I26" s="468">
        <v>2755</v>
      </c>
      <c r="J26" s="469">
        <v>3</v>
      </c>
      <c r="K26" s="470">
        <v>3437</v>
      </c>
      <c r="L26" s="467">
        <v>7</v>
      </c>
      <c r="M26" s="468">
        <v>498</v>
      </c>
      <c r="N26" s="469">
        <v>7</v>
      </c>
      <c r="O26" s="470">
        <v>1144</v>
      </c>
      <c r="P26" s="467">
        <v>6</v>
      </c>
      <c r="Q26" s="468">
        <v>2205</v>
      </c>
      <c r="R26" s="469">
        <v>3</v>
      </c>
      <c r="S26" s="470">
        <v>2816</v>
      </c>
      <c r="T26" s="808">
        <f t="shared" si="7"/>
        <v>41</v>
      </c>
      <c r="U26" s="809">
        <f>IF(ISNUMBER(E26)=TRUE,SUM(E26,G26,I26,K26,M26,O26,Q26,S26),"")</f>
        <v>26492</v>
      </c>
      <c r="V26" s="452">
        <v>17</v>
      </c>
      <c r="W26" s="462">
        <f t="shared" si="2"/>
        <v>1</v>
      </c>
      <c r="X26" s="462">
        <f t="shared" si="4"/>
        <v>41</v>
      </c>
      <c r="Y26" s="462">
        <f t="shared" si="4"/>
        <v>26492</v>
      </c>
      <c r="Z26" s="463">
        <f t="shared" si="5"/>
        <v>8832</v>
      </c>
      <c r="AA26" s="462">
        <f t="shared" si="6"/>
        <v>40.735071168000005</v>
      </c>
      <c r="AB26" s="462">
        <f t="shared" si="3"/>
        <v>17</v>
      </c>
    </row>
    <row r="27" spans="1:28" ht="15.75" x14ac:dyDescent="0.2">
      <c r="A27" s="452">
        <v>18</v>
      </c>
      <c r="B27" s="1293" t="s">
        <v>825</v>
      </c>
      <c r="C27" s="1295" t="s">
        <v>826</v>
      </c>
      <c r="D27" s="467">
        <v>9</v>
      </c>
      <c r="E27" s="468"/>
      <c r="F27" s="469">
        <v>6</v>
      </c>
      <c r="G27" s="470">
        <v>6364</v>
      </c>
      <c r="H27" s="467">
        <v>4</v>
      </c>
      <c r="I27" s="468">
        <v>2978</v>
      </c>
      <c r="J27" s="469">
        <v>5</v>
      </c>
      <c r="K27" s="470">
        <v>3088</v>
      </c>
      <c r="L27" s="467">
        <v>7</v>
      </c>
      <c r="M27" s="468">
        <v>1717</v>
      </c>
      <c r="N27" s="469">
        <v>3</v>
      </c>
      <c r="O27" s="470">
        <v>3188</v>
      </c>
      <c r="P27" s="467">
        <v>2</v>
      </c>
      <c r="Q27" s="468">
        <v>4188</v>
      </c>
      <c r="R27" s="469">
        <v>5</v>
      </c>
      <c r="S27" s="470">
        <v>3007</v>
      </c>
      <c r="T27" s="808">
        <f t="shared" si="7"/>
        <v>41</v>
      </c>
      <c r="U27" s="809">
        <v>17335</v>
      </c>
      <c r="V27" s="452">
        <v>18</v>
      </c>
      <c r="W27" s="462">
        <f t="shared" si="2"/>
        <v>1</v>
      </c>
      <c r="X27" s="462">
        <f t="shared" si="4"/>
        <v>41</v>
      </c>
      <c r="Y27" s="462">
        <f t="shared" si="4"/>
        <v>17335</v>
      </c>
      <c r="Z27" s="463">
        <f t="shared" si="5"/>
        <v>6364</v>
      </c>
      <c r="AA27" s="462">
        <f t="shared" si="6"/>
        <v>40.826643636</v>
      </c>
      <c r="AB27" s="462">
        <f t="shared" si="3"/>
        <v>18</v>
      </c>
    </row>
    <row r="28" spans="1:28" ht="15.75" x14ac:dyDescent="0.2">
      <c r="A28" s="452">
        <v>19</v>
      </c>
      <c r="B28" s="1293" t="s">
        <v>847</v>
      </c>
      <c r="C28" s="1295" t="s">
        <v>240</v>
      </c>
      <c r="D28" s="467">
        <v>1</v>
      </c>
      <c r="E28" s="468">
        <v>14479</v>
      </c>
      <c r="F28" s="469">
        <v>5</v>
      </c>
      <c r="G28" s="470">
        <v>7160</v>
      </c>
      <c r="H28" s="467">
        <v>7</v>
      </c>
      <c r="I28" s="468">
        <v>1794</v>
      </c>
      <c r="J28" s="469">
        <v>7</v>
      </c>
      <c r="K28" s="470">
        <v>3065</v>
      </c>
      <c r="L28" s="467">
        <v>7</v>
      </c>
      <c r="M28" s="468">
        <v>627</v>
      </c>
      <c r="N28" s="469">
        <v>6</v>
      </c>
      <c r="O28" s="471">
        <v>1096</v>
      </c>
      <c r="P28" s="467">
        <v>4</v>
      </c>
      <c r="Q28" s="468">
        <v>4113</v>
      </c>
      <c r="R28" s="469">
        <v>5</v>
      </c>
      <c r="S28" s="470">
        <v>1985</v>
      </c>
      <c r="T28" s="808">
        <f t="shared" si="7"/>
        <v>42</v>
      </c>
      <c r="U28" s="809">
        <f>IF(ISNUMBER(E28)=TRUE,SUM(E28,G28,I28,K28,M28,O28,Q28,S28),"")</f>
        <v>34319</v>
      </c>
      <c r="V28" s="452">
        <v>19</v>
      </c>
      <c r="W28" s="462">
        <f t="shared" si="2"/>
        <v>1</v>
      </c>
      <c r="X28" s="462">
        <f t="shared" si="4"/>
        <v>42</v>
      </c>
      <c r="Y28" s="462">
        <f t="shared" si="4"/>
        <v>34319</v>
      </c>
      <c r="Z28" s="463">
        <f t="shared" si="5"/>
        <v>14479</v>
      </c>
      <c r="AA28" s="462">
        <f t="shared" si="6"/>
        <v>41.656795520999999</v>
      </c>
      <c r="AB28" s="462">
        <f t="shared" si="3"/>
        <v>19</v>
      </c>
    </row>
    <row r="29" spans="1:28" ht="15.75" x14ac:dyDescent="0.2">
      <c r="A29" s="452">
        <v>20</v>
      </c>
      <c r="B29" s="1293" t="s">
        <v>844</v>
      </c>
      <c r="C29" s="1295" t="s">
        <v>240</v>
      </c>
      <c r="D29" s="467">
        <v>3</v>
      </c>
      <c r="E29" s="468">
        <v>19129</v>
      </c>
      <c r="F29" s="469">
        <v>5</v>
      </c>
      <c r="G29" s="470">
        <v>3855</v>
      </c>
      <c r="H29" s="467">
        <v>8</v>
      </c>
      <c r="I29" s="468">
        <v>1749</v>
      </c>
      <c r="J29" s="469">
        <v>7</v>
      </c>
      <c r="K29" s="470">
        <v>1186</v>
      </c>
      <c r="L29" s="467">
        <v>5</v>
      </c>
      <c r="M29" s="468">
        <v>931</v>
      </c>
      <c r="N29" s="469">
        <v>8</v>
      </c>
      <c r="O29" s="470">
        <v>595</v>
      </c>
      <c r="P29" s="467">
        <v>6</v>
      </c>
      <c r="Q29" s="468">
        <v>2150</v>
      </c>
      <c r="R29" s="469">
        <v>5</v>
      </c>
      <c r="S29" s="470">
        <v>4246</v>
      </c>
      <c r="T29" s="808">
        <f t="shared" si="7"/>
        <v>47</v>
      </c>
      <c r="U29" s="809">
        <f>IF(ISNUMBER(E29)=TRUE,SUM(E29,G29,I29,K29,M29,O29,Q29,S29),"")</f>
        <v>33841</v>
      </c>
      <c r="V29" s="452">
        <v>20</v>
      </c>
      <c r="W29" s="462">
        <f t="shared" si="2"/>
        <v>1</v>
      </c>
      <c r="X29" s="462">
        <f t="shared" si="4"/>
        <v>47</v>
      </c>
      <c r="Y29" s="462">
        <f t="shared" si="4"/>
        <v>33841</v>
      </c>
      <c r="Z29" s="463">
        <f t="shared" si="5"/>
        <v>19129</v>
      </c>
      <c r="AA29" s="462">
        <f t="shared" si="6"/>
        <v>46.661570870999995</v>
      </c>
      <c r="AB29" s="462">
        <f t="shared" si="3"/>
        <v>20</v>
      </c>
    </row>
    <row r="30" spans="1:28" ht="15.75" x14ac:dyDescent="0.2">
      <c r="A30" s="452">
        <v>21</v>
      </c>
      <c r="B30" s="1292" t="s">
        <v>846</v>
      </c>
      <c r="C30" s="466" t="s">
        <v>826</v>
      </c>
      <c r="D30" s="467">
        <v>9</v>
      </c>
      <c r="E30" s="468"/>
      <c r="F30" s="469">
        <v>3</v>
      </c>
      <c r="G30" s="470">
        <v>5798</v>
      </c>
      <c r="H30" s="467">
        <v>1</v>
      </c>
      <c r="I30" s="468">
        <v>3541</v>
      </c>
      <c r="J30" s="469">
        <v>8</v>
      </c>
      <c r="K30" s="470">
        <v>1749</v>
      </c>
      <c r="L30" s="467">
        <v>6</v>
      </c>
      <c r="M30" s="468">
        <v>886</v>
      </c>
      <c r="N30" s="469">
        <v>5</v>
      </c>
      <c r="O30" s="470">
        <v>2134</v>
      </c>
      <c r="P30" s="467">
        <v>7</v>
      </c>
      <c r="Q30" s="468">
        <v>1306</v>
      </c>
      <c r="R30" s="469">
        <v>8</v>
      </c>
      <c r="S30" s="470">
        <v>2050</v>
      </c>
      <c r="T30" s="808">
        <f t="shared" si="7"/>
        <v>47</v>
      </c>
      <c r="U30" s="809">
        <v>14108</v>
      </c>
      <c r="V30" s="452">
        <v>21</v>
      </c>
      <c r="W30" s="462">
        <f t="shared" si="2"/>
        <v>1</v>
      </c>
      <c r="X30" s="462">
        <f t="shared" si="4"/>
        <v>47</v>
      </c>
      <c r="Y30" s="462">
        <f t="shared" si="4"/>
        <v>14108</v>
      </c>
      <c r="Z30" s="463">
        <f t="shared" si="5"/>
        <v>5798</v>
      </c>
      <c r="AA30" s="462">
        <f t="shared" si="6"/>
        <v>46.858914202000001</v>
      </c>
      <c r="AB30" s="462">
        <f t="shared" si="3"/>
        <v>21</v>
      </c>
    </row>
    <row r="31" spans="1:28" ht="15.75" x14ac:dyDescent="0.2">
      <c r="A31" s="452">
        <v>22</v>
      </c>
      <c r="B31" s="1292" t="s">
        <v>875</v>
      </c>
      <c r="C31" s="466" t="s">
        <v>835</v>
      </c>
      <c r="D31" s="467">
        <v>9</v>
      </c>
      <c r="E31" s="468"/>
      <c r="F31" s="469">
        <v>9</v>
      </c>
      <c r="G31" s="470"/>
      <c r="H31" s="467">
        <v>4</v>
      </c>
      <c r="I31" s="468">
        <v>2257</v>
      </c>
      <c r="J31" s="469">
        <v>6</v>
      </c>
      <c r="K31" s="470">
        <v>3402</v>
      </c>
      <c r="L31" s="467">
        <v>1</v>
      </c>
      <c r="M31" s="468">
        <v>3389</v>
      </c>
      <c r="N31" s="469">
        <v>4</v>
      </c>
      <c r="O31" s="470">
        <v>2506</v>
      </c>
      <c r="P31" s="467">
        <v>9</v>
      </c>
      <c r="Q31" s="468" t="s">
        <v>227</v>
      </c>
      <c r="R31" s="469">
        <v>9</v>
      </c>
      <c r="S31" s="470" t="s">
        <v>227</v>
      </c>
      <c r="T31" s="808">
        <f t="shared" si="7"/>
        <v>51</v>
      </c>
      <c r="U31" s="809">
        <v>11554</v>
      </c>
      <c r="V31" s="452">
        <v>22</v>
      </c>
      <c r="W31" s="462">
        <f t="shared" si="2"/>
        <v>1</v>
      </c>
      <c r="X31" s="462">
        <f t="shared" si="4"/>
        <v>51</v>
      </c>
      <c r="Y31" s="462">
        <f t="shared" si="4"/>
        <v>11554</v>
      </c>
      <c r="Z31" s="463">
        <f t="shared" si="5"/>
        <v>3402</v>
      </c>
      <c r="AA31" s="462">
        <f t="shared" si="6"/>
        <v>50.884456598</v>
      </c>
      <c r="AB31" s="462">
        <f t="shared" si="3"/>
        <v>22</v>
      </c>
    </row>
    <row r="32" spans="1:28" ht="15.75" x14ac:dyDescent="0.2">
      <c r="A32" s="452">
        <v>23</v>
      </c>
      <c r="B32" s="1292" t="s">
        <v>849</v>
      </c>
      <c r="C32" s="466" t="s">
        <v>848</v>
      </c>
      <c r="D32" s="467">
        <v>3</v>
      </c>
      <c r="E32" s="468">
        <v>6794</v>
      </c>
      <c r="F32" s="469">
        <v>6</v>
      </c>
      <c r="G32" s="470">
        <v>3460</v>
      </c>
      <c r="H32" s="467">
        <v>7</v>
      </c>
      <c r="I32" s="468">
        <v>1830</v>
      </c>
      <c r="J32" s="469">
        <v>8</v>
      </c>
      <c r="K32" s="470">
        <v>2432</v>
      </c>
      <c r="L32" s="467">
        <v>8</v>
      </c>
      <c r="M32" s="468">
        <v>1274</v>
      </c>
      <c r="N32" s="469">
        <v>6</v>
      </c>
      <c r="O32" s="470">
        <v>1885</v>
      </c>
      <c r="P32" s="467">
        <v>8</v>
      </c>
      <c r="Q32" s="468">
        <v>1435</v>
      </c>
      <c r="R32" s="469">
        <v>6</v>
      </c>
      <c r="S32" s="470">
        <v>1144</v>
      </c>
      <c r="T32" s="808">
        <f t="shared" si="7"/>
        <v>52</v>
      </c>
      <c r="U32" s="809">
        <f>IF(ISNUMBER(E32)=TRUE,SUM(E32,G32,I32,K32,M32,O32,Q32,S32),"")</f>
        <v>20254</v>
      </c>
      <c r="V32" s="452">
        <v>23</v>
      </c>
      <c r="W32" s="462">
        <f t="shared" si="2"/>
        <v>1</v>
      </c>
      <c r="X32" s="462">
        <f t="shared" si="4"/>
        <v>52</v>
      </c>
      <c r="Y32" s="462">
        <f t="shared" si="4"/>
        <v>20254</v>
      </c>
      <c r="Z32" s="463">
        <f t="shared" si="5"/>
        <v>6794</v>
      </c>
      <c r="AA32" s="462">
        <f t="shared" si="6"/>
        <v>51.797453206</v>
      </c>
      <c r="AB32" s="462">
        <f t="shared" si="3"/>
        <v>23</v>
      </c>
    </row>
    <row r="33" spans="1:28" ht="15.75" x14ac:dyDescent="0.2">
      <c r="A33" s="464">
        <v>24</v>
      </c>
      <c r="B33" s="1292" t="s">
        <v>877</v>
      </c>
      <c r="C33" s="466" t="s">
        <v>524</v>
      </c>
      <c r="D33" s="467">
        <v>9</v>
      </c>
      <c r="E33" s="468"/>
      <c r="F33" s="469">
        <v>9</v>
      </c>
      <c r="G33" s="470"/>
      <c r="H33" s="467">
        <v>7</v>
      </c>
      <c r="I33" s="468">
        <v>1749</v>
      </c>
      <c r="J33" s="469">
        <v>8</v>
      </c>
      <c r="K33" s="470">
        <v>753</v>
      </c>
      <c r="L33" s="467">
        <v>9</v>
      </c>
      <c r="M33" s="468"/>
      <c r="N33" s="469">
        <v>9</v>
      </c>
      <c r="O33" s="470"/>
      <c r="P33" s="467">
        <v>7</v>
      </c>
      <c r="Q33" s="468">
        <v>1959</v>
      </c>
      <c r="R33" s="469">
        <v>7</v>
      </c>
      <c r="S33" s="470">
        <v>999</v>
      </c>
      <c r="T33" s="808">
        <f t="shared" si="7"/>
        <v>65</v>
      </c>
      <c r="U33" s="809">
        <v>2502</v>
      </c>
      <c r="V33" s="452">
        <v>24</v>
      </c>
      <c r="W33" s="462">
        <f t="shared" si="2"/>
        <v>1</v>
      </c>
      <c r="X33" s="462">
        <f t="shared" si="4"/>
        <v>65</v>
      </c>
      <c r="Y33" s="462">
        <f t="shared" si="4"/>
        <v>2502</v>
      </c>
      <c r="Z33" s="463">
        <f t="shared" si="5"/>
        <v>1959</v>
      </c>
      <c r="AA33" s="462">
        <f t="shared" si="6"/>
        <v>64.974978041</v>
      </c>
      <c r="AB33" s="462">
        <f t="shared" si="3"/>
        <v>24</v>
      </c>
    </row>
    <row r="34" spans="1:28" ht="15.75" x14ac:dyDescent="0.2">
      <c r="A34" s="464">
        <v>25</v>
      </c>
      <c r="B34" s="1292" t="s">
        <v>834</v>
      </c>
      <c r="C34" s="466" t="s">
        <v>835</v>
      </c>
      <c r="D34" s="467">
        <v>7</v>
      </c>
      <c r="E34" s="468">
        <v>6196</v>
      </c>
      <c r="F34" s="469">
        <v>7</v>
      </c>
      <c r="G34" s="470">
        <v>3014</v>
      </c>
      <c r="H34" s="467">
        <v>9</v>
      </c>
      <c r="I34" s="468"/>
      <c r="J34" s="469">
        <v>9</v>
      </c>
      <c r="K34" s="470"/>
      <c r="L34" s="467">
        <v>9</v>
      </c>
      <c r="M34" s="468"/>
      <c r="N34" s="469">
        <v>9</v>
      </c>
      <c r="O34" s="470"/>
      <c r="P34" s="467">
        <v>9</v>
      </c>
      <c r="Q34" s="468"/>
      <c r="R34" s="469">
        <v>9</v>
      </c>
      <c r="S34" s="470"/>
      <c r="T34" s="808">
        <f t="shared" si="7"/>
        <v>68</v>
      </c>
      <c r="U34" s="809">
        <f>IF(ISNUMBER(E34)=TRUE,SUM(E34,G34,I34,K34,M34,O34,Q34,S34),"")</f>
        <v>9210</v>
      </c>
      <c r="V34" s="452">
        <v>25</v>
      </c>
      <c r="W34" s="462">
        <f t="shared" si="2"/>
        <v>1</v>
      </c>
      <c r="X34" s="462">
        <f t="shared" si="4"/>
        <v>68</v>
      </c>
      <c r="Y34" s="462">
        <f t="shared" si="4"/>
        <v>9210</v>
      </c>
      <c r="Z34" s="463">
        <f t="shared" si="5"/>
        <v>6196</v>
      </c>
      <c r="AA34" s="462">
        <f t="shared" si="6"/>
        <v>67.907893803999997</v>
      </c>
      <c r="AB34" s="462">
        <f t="shared" si="3"/>
        <v>25</v>
      </c>
    </row>
    <row r="35" spans="1:28" ht="15.75" x14ac:dyDescent="0.2">
      <c r="A35" s="464">
        <v>26</v>
      </c>
      <c r="B35" s="1292" t="s">
        <v>853</v>
      </c>
      <c r="C35" s="466" t="s">
        <v>826</v>
      </c>
      <c r="D35" s="467">
        <v>9</v>
      </c>
      <c r="E35" s="468"/>
      <c r="F35" s="469">
        <v>8</v>
      </c>
      <c r="G35" s="470">
        <v>1804</v>
      </c>
      <c r="H35" s="467">
        <v>9</v>
      </c>
      <c r="I35" s="468"/>
      <c r="J35" s="469">
        <v>9</v>
      </c>
      <c r="K35" s="470"/>
      <c r="L35" s="467">
        <v>9</v>
      </c>
      <c r="M35" s="468"/>
      <c r="N35" s="469">
        <v>9</v>
      </c>
      <c r="O35" s="470"/>
      <c r="P35" s="467">
        <v>9</v>
      </c>
      <c r="Q35" s="468"/>
      <c r="R35" s="469">
        <v>9</v>
      </c>
      <c r="S35" s="470"/>
      <c r="T35" s="808">
        <f t="shared" si="7"/>
        <v>71</v>
      </c>
      <c r="U35" s="809">
        <v>1804</v>
      </c>
      <c r="V35" s="452">
        <v>26</v>
      </c>
      <c r="W35" s="462">
        <f t="shared" si="2"/>
        <v>1</v>
      </c>
      <c r="X35" s="462">
        <f t="shared" si="4"/>
        <v>71</v>
      </c>
      <c r="Y35" s="462">
        <f t="shared" si="4"/>
        <v>1804</v>
      </c>
      <c r="Z35" s="463">
        <f t="shared" si="5"/>
        <v>1804</v>
      </c>
      <c r="AA35" s="462">
        <f t="shared" si="6"/>
        <v>70.981958196000008</v>
      </c>
      <c r="AB35" s="462">
        <f t="shared" si="3"/>
        <v>26</v>
      </c>
    </row>
    <row r="36" spans="1:28" ht="16.5" x14ac:dyDescent="0.2">
      <c r="A36" s="464"/>
      <c r="B36" s="465"/>
      <c r="C36" s="466"/>
      <c r="D36" s="467"/>
      <c r="E36" s="468"/>
      <c r="F36" s="469"/>
      <c r="G36" s="470"/>
      <c r="H36" s="467"/>
      <c r="I36" s="468"/>
      <c r="J36" s="469"/>
      <c r="K36" s="470"/>
      <c r="L36" s="467"/>
      <c r="M36" s="468"/>
      <c r="N36" s="469"/>
      <c r="O36" s="470"/>
      <c r="P36" s="467"/>
      <c r="Q36" s="468"/>
      <c r="R36" s="469"/>
      <c r="S36" s="470"/>
      <c r="T36" s="459" t="str">
        <f t="shared" ref="T36:U40" si="8">IF(ISNUMBER(D36)=TRUE,SUM(D36,F36,H36,J36,L36,N36,P36,R36),"")</f>
        <v/>
      </c>
      <c r="U36" s="460" t="str">
        <f t="shared" si="8"/>
        <v/>
      </c>
      <c r="V36" s="461" t="str">
        <f t="shared" ref="V36:V40" si="9">IF(ISNUMBER(AB36)=TRUE,AB36,"")</f>
        <v/>
      </c>
      <c r="W36" s="462" t="str">
        <f t="shared" si="2"/>
        <v/>
      </c>
      <c r="X36" s="462" t="str">
        <f t="shared" si="4"/>
        <v/>
      </c>
      <c r="Y36" s="462" t="str">
        <f t="shared" si="4"/>
        <v/>
      </c>
      <c r="Z36" s="463">
        <f t="shared" si="5"/>
        <v>0</v>
      </c>
      <c r="AA36" s="462" t="str">
        <f t="shared" si="6"/>
        <v/>
      </c>
      <c r="AB36" s="462" t="str">
        <f t="shared" si="3"/>
        <v/>
      </c>
    </row>
    <row r="37" spans="1:28" ht="16.5" x14ac:dyDescent="0.2">
      <c r="A37" s="464"/>
      <c r="B37" s="465"/>
      <c r="C37" s="466"/>
      <c r="D37" s="467"/>
      <c r="E37" s="468"/>
      <c r="F37" s="469"/>
      <c r="G37" s="470"/>
      <c r="H37" s="467"/>
      <c r="I37" s="468"/>
      <c r="J37" s="469"/>
      <c r="K37" s="470"/>
      <c r="L37" s="467"/>
      <c r="M37" s="468"/>
      <c r="N37" s="469" t="s">
        <v>227</v>
      </c>
      <c r="O37" s="470" t="s">
        <v>227</v>
      </c>
      <c r="P37" s="467" t="s">
        <v>227</v>
      </c>
      <c r="Q37" s="468" t="s">
        <v>227</v>
      </c>
      <c r="R37" s="469" t="s">
        <v>227</v>
      </c>
      <c r="S37" s="470" t="s">
        <v>227</v>
      </c>
      <c r="T37" s="459" t="str">
        <f t="shared" si="8"/>
        <v/>
      </c>
      <c r="U37" s="460" t="str">
        <f t="shared" si="8"/>
        <v/>
      </c>
      <c r="V37" s="461" t="str">
        <f t="shared" si="9"/>
        <v/>
      </c>
      <c r="W37" s="462" t="str">
        <f t="shared" si="2"/>
        <v/>
      </c>
      <c r="X37" s="462" t="str">
        <f t="shared" si="4"/>
        <v/>
      </c>
      <c r="Y37" s="462" t="str">
        <f t="shared" si="4"/>
        <v/>
      </c>
      <c r="Z37" s="463">
        <f t="shared" si="5"/>
        <v>0</v>
      </c>
      <c r="AA37" s="462" t="str">
        <f t="shared" si="6"/>
        <v/>
      </c>
      <c r="AB37" s="462" t="str">
        <f t="shared" si="3"/>
        <v/>
      </c>
    </row>
    <row r="38" spans="1:28" ht="16.5" x14ac:dyDescent="0.2">
      <c r="A38" s="464"/>
      <c r="B38" s="465"/>
      <c r="C38" s="466"/>
      <c r="D38" s="467"/>
      <c r="E38" s="468"/>
      <c r="F38" s="469"/>
      <c r="G38" s="470"/>
      <c r="H38" s="467"/>
      <c r="I38" s="468"/>
      <c r="J38" s="469"/>
      <c r="K38" s="470"/>
      <c r="L38" s="467"/>
      <c r="M38" s="468"/>
      <c r="N38" s="469"/>
      <c r="O38" s="470"/>
      <c r="P38" s="467"/>
      <c r="Q38" s="468"/>
      <c r="R38" s="469"/>
      <c r="S38" s="470"/>
      <c r="T38" s="459" t="str">
        <f t="shared" si="8"/>
        <v/>
      </c>
      <c r="U38" s="460" t="str">
        <f t="shared" si="8"/>
        <v/>
      </c>
      <c r="V38" s="461" t="str">
        <f t="shared" si="9"/>
        <v/>
      </c>
      <c r="W38" s="462" t="str">
        <f t="shared" si="2"/>
        <v/>
      </c>
      <c r="X38" s="462" t="str">
        <f t="shared" si="4"/>
        <v/>
      </c>
      <c r="Y38" s="462" t="str">
        <f t="shared" si="4"/>
        <v/>
      </c>
      <c r="Z38" s="463">
        <f t="shared" si="5"/>
        <v>0</v>
      </c>
      <c r="AA38" s="462" t="str">
        <f t="shared" si="6"/>
        <v/>
      </c>
      <c r="AB38" s="462" t="str">
        <f t="shared" si="3"/>
        <v/>
      </c>
    </row>
    <row r="39" spans="1:28" ht="16.5" x14ac:dyDescent="0.2">
      <c r="A39" s="464"/>
      <c r="B39" s="465"/>
      <c r="C39" s="466"/>
      <c r="D39" s="467"/>
      <c r="E39" s="468"/>
      <c r="F39" s="469"/>
      <c r="G39" s="470"/>
      <c r="H39" s="467"/>
      <c r="I39" s="468"/>
      <c r="J39" s="469"/>
      <c r="K39" s="470"/>
      <c r="L39" s="467"/>
      <c r="M39" s="468"/>
      <c r="N39" s="469"/>
      <c r="O39" s="470"/>
      <c r="P39" s="467"/>
      <c r="Q39" s="468"/>
      <c r="R39" s="469"/>
      <c r="S39" s="470"/>
      <c r="T39" s="459" t="str">
        <f t="shared" si="8"/>
        <v/>
      </c>
      <c r="U39" s="460" t="str">
        <f t="shared" si="8"/>
        <v/>
      </c>
      <c r="V39" s="461" t="str">
        <f t="shared" si="9"/>
        <v/>
      </c>
      <c r="W39" s="462" t="str">
        <f t="shared" si="2"/>
        <v/>
      </c>
      <c r="X39" s="462" t="str">
        <f t="shared" si="4"/>
        <v/>
      </c>
      <c r="Y39" s="462" t="str">
        <f t="shared" si="4"/>
        <v/>
      </c>
      <c r="Z39" s="463">
        <f t="shared" si="5"/>
        <v>0</v>
      </c>
      <c r="AA39" s="462" t="str">
        <f t="shared" si="6"/>
        <v/>
      </c>
      <c r="AB39" s="462" t="str">
        <f t="shared" si="3"/>
        <v/>
      </c>
    </row>
    <row r="40" spans="1:28" ht="17.25" thickBot="1" x14ac:dyDescent="0.25">
      <c r="A40" s="464"/>
      <c r="B40" s="472"/>
      <c r="C40" s="473"/>
      <c r="D40" s="474"/>
      <c r="E40" s="475"/>
      <c r="F40" s="476"/>
      <c r="G40" s="477"/>
      <c r="H40" s="474"/>
      <c r="I40" s="475"/>
      <c r="J40" s="476"/>
      <c r="K40" s="477"/>
      <c r="L40" s="474"/>
      <c r="M40" s="475"/>
      <c r="N40" s="476"/>
      <c r="O40" s="477"/>
      <c r="P40" s="474"/>
      <c r="Q40" s="475"/>
      <c r="R40" s="476"/>
      <c r="S40" s="477"/>
      <c r="T40" s="1169" t="str">
        <f t="shared" si="8"/>
        <v/>
      </c>
      <c r="U40" s="478" t="str">
        <f t="shared" si="8"/>
        <v/>
      </c>
      <c r="V40" s="479" t="str">
        <f t="shared" si="9"/>
        <v/>
      </c>
      <c r="W40" s="462" t="str">
        <f t="shared" si="2"/>
        <v/>
      </c>
      <c r="X40" s="462" t="str">
        <f t="shared" si="4"/>
        <v/>
      </c>
      <c r="Y40" s="462" t="str">
        <f t="shared" si="4"/>
        <v/>
      </c>
      <c r="Z40" s="463">
        <f t="shared" si="5"/>
        <v>0</v>
      </c>
      <c r="AA40" s="462" t="str">
        <f t="shared" si="6"/>
        <v/>
      </c>
      <c r="AB40" s="462" t="str">
        <f t="shared" si="3"/>
        <v/>
      </c>
    </row>
    <row r="41" spans="1:28" ht="16.5" thickTop="1" x14ac:dyDescent="0.2">
      <c r="A41" s="480"/>
      <c r="B41" s="481"/>
      <c r="C41" s="482"/>
      <c r="D41" s="483"/>
      <c r="E41" s="484"/>
      <c r="F41" s="483"/>
      <c r="G41" s="484"/>
      <c r="H41" s="483"/>
      <c r="I41" s="484"/>
      <c r="J41" s="483"/>
      <c r="K41" s="484"/>
      <c r="L41" s="483"/>
      <c r="M41" s="484"/>
      <c r="N41" s="483"/>
      <c r="O41" s="484"/>
      <c r="P41" s="483"/>
      <c r="Q41" s="484"/>
      <c r="R41" s="483"/>
      <c r="S41" s="484"/>
      <c r="T41" s="483"/>
      <c r="U41" s="484"/>
      <c r="V41" s="485"/>
      <c r="W41" s="462" t="str">
        <f>IF(ISNUMBER(#REF!)=TRUE,1,"")</f>
        <v/>
      </c>
      <c r="X41" s="462" t="str">
        <f>IF(ISNUMBER(#REF!)=TRUE,#REF!,"")</f>
        <v/>
      </c>
      <c r="Y41" s="462" t="str">
        <f>IF(ISNUMBER(#REF!)=TRUE,#REF!,"")</f>
        <v/>
      </c>
      <c r="Z41" s="463" t="e">
        <f>MAX(#REF!,#REF!,#REF!,#REF!,#REF!,#REF!,#REF!,#REF!)</f>
        <v>#REF!</v>
      </c>
      <c r="AA41" s="462" t="str">
        <f t="shared" si="6"/>
        <v/>
      </c>
      <c r="AB41" s="462" t="str">
        <f t="shared" si="3"/>
        <v/>
      </c>
    </row>
    <row r="42" spans="1:28" ht="15.75" x14ac:dyDescent="0.2">
      <c r="B42" s="481"/>
      <c r="C42" s="482"/>
      <c r="D42" s="483"/>
      <c r="E42" s="484"/>
      <c r="F42" s="483"/>
      <c r="G42" s="484"/>
      <c r="H42" s="483"/>
      <c r="I42" s="484"/>
      <c r="J42" s="483"/>
      <c r="K42" s="484"/>
      <c r="L42" s="483"/>
      <c r="M42" s="484"/>
      <c r="N42" s="483"/>
      <c r="O42" s="484"/>
      <c r="P42" s="483"/>
      <c r="Q42" s="484"/>
      <c r="R42" s="483"/>
      <c r="S42" s="484"/>
      <c r="T42" s="483"/>
      <c r="U42" s="484"/>
      <c r="V42" s="485"/>
      <c r="W42" s="462" t="str">
        <f>IF(ISNUMBER(#REF!)=TRUE,1,"")</f>
        <v/>
      </c>
      <c r="X42" s="462" t="str">
        <f>IF(ISNUMBER(#REF!)=TRUE,#REF!,"")</f>
        <v/>
      </c>
      <c r="Y42" s="462" t="str">
        <f>IF(ISNUMBER(#REF!)=TRUE,#REF!,"")</f>
        <v/>
      </c>
      <c r="Z42" s="463" t="e">
        <f>MAX(#REF!,#REF!,#REF!,#REF!,#REF!,#REF!,#REF!,#REF!)</f>
        <v>#REF!</v>
      </c>
      <c r="AA42" s="462" t="str">
        <f t="shared" si="6"/>
        <v/>
      </c>
      <c r="AB42" s="462" t="str">
        <f t="shared" ref="AB42:AB73" si="10">IF(ISNUMBER(AA42)=TRUE,RANK(AA42,$AA$10:$AA$89,1),"")</f>
        <v/>
      </c>
    </row>
    <row r="43" spans="1:28" ht="15.75" x14ac:dyDescent="0.2">
      <c r="B43" s="481"/>
      <c r="C43" s="482"/>
      <c r="D43" s="483"/>
      <c r="E43" s="484"/>
      <c r="F43" s="483"/>
      <c r="G43" s="484"/>
      <c r="H43" s="483"/>
      <c r="I43" s="484"/>
      <c r="J43" s="483"/>
      <c r="K43" s="484"/>
      <c r="L43" s="483"/>
      <c r="M43" s="484"/>
      <c r="N43" s="483"/>
      <c r="O43" s="484"/>
      <c r="P43" s="483"/>
      <c r="Q43" s="484"/>
      <c r="R43" s="483"/>
      <c r="S43" s="484"/>
      <c r="T43" s="483"/>
      <c r="U43" s="484"/>
      <c r="V43" s="485"/>
      <c r="W43" s="462" t="str">
        <f>IF(ISNUMBER(#REF!)=TRUE,1,"")</f>
        <v/>
      </c>
      <c r="X43" s="462" t="str">
        <f>IF(ISNUMBER(#REF!)=TRUE,#REF!,"")</f>
        <v/>
      </c>
      <c r="Y43" s="462" t="str">
        <f>IF(ISNUMBER(#REF!)=TRUE,#REF!,"")</f>
        <v/>
      </c>
      <c r="Z43" s="463" t="e">
        <f>MAX(#REF!,#REF!,#REF!,#REF!,#REF!,#REF!,#REF!,#REF!)</f>
        <v>#REF!</v>
      </c>
      <c r="AA43" s="462" t="str">
        <f t="shared" si="6"/>
        <v/>
      </c>
      <c r="AB43" s="462" t="str">
        <f t="shared" si="10"/>
        <v/>
      </c>
    </row>
    <row r="44" spans="1:28" ht="15.75" x14ac:dyDescent="0.2">
      <c r="B44" s="481"/>
      <c r="C44" s="482"/>
      <c r="D44" s="483"/>
      <c r="E44" s="484"/>
      <c r="F44" s="483"/>
      <c r="G44" s="484"/>
      <c r="H44" s="483"/>
      <c r="I44" s="484"/>
      <c r="J44" s="483"/>
      <c r="K44" s="484"/>
      <c r="L44" s="483"/>
      <c r="M44" s="484"/>
      <c r="N44" s="483"/>
      <c r="O44" s="484"/>
      <c r="P44" s="483"/>
      <c r="Q44" s="484"/>
      <c r="R44" s="483"/>
      <c r="S44" s="484"/>
      <c r="T44" s="483"/>
      <c r="U44" s="484"/>
      <c r="V44" s="485"/>
      <c r="W44" s="462" t="str">
        <f>IF(ISNUMBER(#REF!)=TRUE,1,"")</f>
        <v/>
      </c>
      <c r="X44" s="462" t="str">
        <f>IF(ISNUMBER(#REF!)=TRUE,#REF!,"")</f>
        <v/>
      </c>
      <c r="Y44" s="462" t="str">
        <f>IF(ISNUMBER(#REF!)=TRUE,#REF!,"")</f>
        <v/>
      </c>
      <c r="Z44" s="463" t="e">
        <f>MAX(#REF!,#REF!,#REF!,#REF!,#REF!,#REF!,#REF!,#REF!)</f>
        <v>#REF!</v>
      </c>
      <c r="AA44" s="462" t="str">
        <f t="shared" si="6"/>
        <v/>
      </c>
      <c r="AB44" s="462" t="str">
        <f t="shared" si="10"/>
        <v/>
      </c>
    </row>
    <row r="45" spans="1:28" ht="15.75" x14ac:dyDescent="0.2">
      <c r="B45" s="481"/>
      <c r="C45" s="482"/>
      <c r="D45" s="483"/>
      <c r="E45" s="484"/>
      <c r="F45" s="483"/>
      <c r="G45" s="484"/>
      <c r="H45" s="483"/>
      <c r="I45" s="484"/>
      <c r="J45" s="483"/>
      <c r="K45" s="484"/>
      <c r="L45" s="483"/>
      <c r="M45" s="484"/>
      <c r="N45" s="483"/>
      <c r="O45" s="484"/>
      <c r="P45" s="483"/>
      <c r="Q45" s="484"/>
      <c r="R45" s="483"/>
      <c r="S45" s="484"/>
      <c r="T45" s="483"/>
      <c r="U45" s="484"/>
      <c r="V45" s="485"/>
      <c r="W45" s="462" t="str">
        <f>IF(ISNUMBER(#REF!)=TRUE,1,"")</f>
        <v/>
      </c>
      <c r="X45" s="462" t="str">
        <f>IF(ISNUMBER(#REF!)=TRUE,#REF!,"")</f>
        <v/>
      </c>
      <c r="Y45" s="462" t="str">
        <f>IF(ISNUMBER(#REF!)=TRUE,#REF!,"")</f>
        <v/>
      </c>
      <c r="Z45" s="463" t="e">
        <f>MAX(#REF!,#REF!,#REF!,#REF!,#REF!,#REF!,#REF!,#REF!)</f>
        <v>#REF!</v>
      </c>
      <c r="AA45" s="462" t="str">
        <f t="shared" si="6"/>
        <v/>
      </c>
      <c r="AB45" s="462" t="str">
        <f t="shared" si="10"/>
        <v/>
      </c>
    </row>
    <row r="46" spans="1:28" x14ac:dyDescent="0.2">
      <c r="W46" s="462" t="str">
        <f>IF(ISNUMBER(#REF!)=TRUE,1,"")</f>
        <v/>
      </c>
      <c r="X46" s="462" t="str">
        <f>IF(ISNUMBER(#REF!)=TRUE,#REF!,"")</f>
        <v/>
      </c>
      <c r="Y46" s="462" t="str">
        <f>IF(ISNUMBER(#REF!)=TRUE,#REF!,"")</f>
        <v/>
      </c>
      <c r="Z46" s="463" t="e">
        <f>MAX(#REF!,#REF!,#REF!,#REF!,#REF!,#REF!,#REF!,#REF!)</f>
        <v>#REF!</v>
      </c>
      <c r="AA46" s="462" t="str">
        <f t="shared" si="6"/>
        <v/>
      </c>
      <c r="AB46" s="462" t="str">
        <f t="shared" si="10"/>
        <v/>
      </c>
    </row>
    <row r="47" spans="1:28" x14ac:dyDescent="0.2">
      <c r="W47" s="462" t="str">
        <f>IF(ISNUMBER(#REF!)=TRUE,1,"")</f>
        <v/>
      </c>
      <c r="X47" s="462" t="str">
        <f>IF(ISNUMBER(#REF!)=TRUE,#REF!,"")</f>
        <v/>
      </c>
      <c r="Y47" s="462" t="str">
        <f>IF(ISNUMBER(#REF!)=TRUE,#REF!,"")</f>
        <v/>
      </c>
      <c r="Z47" s="463" t="e">
        <f>MAX(#REF!,#REF!,#REF!,#REF!,#REF!,#REF!,#REF!,#REF!)</f>
        <v>#REF!</v>
      </c>
      <c r="AA47" s="462" t="str">
        <f t="shared" si="6"/>
        <v/>
      </c>
      <c r="AB47" s="462" t="str">
        <f t="shared" si="10"/>
        <v/>
      </c>
    </row>
    <row r="48" spans="1:28" x14ac:dyDescent="0.2">
      <c r="W48" s="462" t="str">
        <f>IF(ISNUMBER(#REF!)=TRUE,1,"")</f>
        <v/>
      </c>
      <c r="X48" s="462" t="str">
        <f>IF(ISNUMBER(#REF!)=TRUE,#REF!,"")</f>
        <v/>
      </c>
      <c r="Y48" s="462" t="str">
        <f>IF(ISNUMBER(#REF!)=TRUE,#REF!,"")</f>
        <v/>
      </c>
      <c r="Z48" s="463" t="e">
        <f>MAX(#REF!,#REF!,#REF!,#REF!,#REF!,#REF!,#REF!,#REF!)</f>
        <v>#REF!</v>
      </c>
      <c r="AA48" s="462" t="str">
        <f t="shared" si="6"/>
        <v/>
      </c>
      <c r="AB48" s="462" t="str">
        <f t="shared" si="10"/>
        <v/>
      </c>
    </row>
    <row r="49" spans="23:28" x14ac:dyDescent="0.2">
      <c r="W49" s="462" t="str">
        <f>IF(ISNUMBER(#REF!)=TRUE,1,"")</f>
        <v/>
      </c>
      <c r="X49" s="462" t="str">
        <f>IF(ISNUMBER(#REF!)=TRUE,#REF!,"")</f>
        <v/>
      </c>
      <c r="Y49" s="462" t="str">
        <f>IF(ISNUMBER(#REF!)=TRUE,#REF!,"")</f>
        <v/>
      </c>
      <c r="Z49" s="463" t="e">
        <f>MAX(#REF!,#REF!,#REF!,#REF!,#REF!,#REF!,#REF!,#REF!)</f>
        <v>#REF!</v>
      </c>
      <c r="AA49" s="462" t="str">
        <f t="shared" si="6"/>
        <v/>
      </c>
      <c r="AB49" s="462" t="str">
        <f t="shared" si="10"/>
        <v/>
      </c>
    </row>
    <row r="50" spans="23:28" x14ac:dyDescent="0.2">
      <c r="W50" s="462" t="str">
        <f>IF(ISNUMBER(#REF!)=TRUE,1,"")</f>
        <v/>
      </c>
      <c r="X50" s="462" t="str">
        <f>IF(ISNUMBER(#REF!)=TRUE,#REF!,"")</f>
        <v/>
      </c>
      <c r="Y50" s="462" t="str">
        <f>IF(ISNUMBER(#REF!)=TRUE,#REF!,"")</f>
        <v/>
      </c>
      <c r="Z50" s="463" t="e">
        <f>MAX(#REF!,#REF!,#REF!,#REF!,#REF!,#REF!,#REF!,#REF!)</f>
        <v>#REF!</v>
      </c>
      <c r="AA50" s="462" t="str">
        <f t="shared" si="6"/>
        <v/>
      </c>
      <c r="AB50" s="462" t="str">
        <f t="shared" si="10"/>
        <v/>
      </c>
    </row>
    <row r="51" spans="23:28" x14ac:dyDescent="0.2">
      <c r="W51" s="462" t="str">
        <f>IF(ISNUMBER(#REF!)=TRUE,1,"")</f>
        <v/>
      </c>
      <c r="X51" s="462" t="str">
        <f>IF(ISNUMBER(#REF!)=TRUE,#REF!,"")</f>
        <v/>
      </c>
      <c r="Y51" s="462" t="str">
        <f>IF(ISNUMBER(#REF!)=TRUE,#REF!,"")</f>
        <v/>
      </c>
      <c r="Z51" s="463" t="e">
        <f>MAX(#REF!,#REF!,#REF!,#REF!,#REF!,#REF!,#REF!,#REF!)</f>
        <v>#REF!</v>
      </c>
      <c r="AA51" s="462" t="str">
        <f t="shared" si="6"/>
        <v/>
      </c>
      <c r="AB51" s="462" t="str">
        <f t="shared" si="10"/>
        <v/>
      </c>
    </row>
    <row r="52" spans="23:28" x14ac:dyDescent="0.2">
      <c r="W52" s="462" t="str">
        <f>IF(ISNUMBER(#REF!)=TRUE,1,"")</f>
        <v/>
      </c>
      <c r="X52" s="462" t="str">
        <f>IF(ISNUMBER(#REF!)=TRUE,#REF!,"")</f>
        <v/>
      </c>
      <c r="Y52" s="462" t="str">
        <f>IF(ISNUMBER(#REF!)=TRUE,#REF!,"")</f>
        <v/>
      </c>
      <c r="Z52" s="463" t="e">
        <f>MAX(#REF!,#REF!,#REF!,#REF!,#REF!,#REF!,#REF!,#REF!)</f>
        <v>#REF!</v>
      </c>
      <c r="AA52" s="462" t="str">
        <f t="shared" si="6"/>
        <v/>
      </c>
      <c r="AB52" s="462" t="str">
        <f t="shared" si="10"/>
        <v/>
      </c>
    </row>
    <row r="53" spans="23:28" x14ac:dyDescent="0.2">
      <c r="W53" s="462" t="str">
        <f>IF(ISNUMBER(#REF!)=TRUE,1,"")</f>
        <v/>
      </c>
      <c r="X53" s="462" t="str">
        <f>IF(ISNUMBER(#REF!)=TRUE,#REF!,"")</f>
        <v/>
      </c>
      <c r="Y53" s="462" t="str">
        <f>IF(ISNUMBER(#REF!)=TRUE,#REF!,"")</f>
        <v/>
      </c>
      <c r="Z53" s="463" t="e">
        <f>MAX(#REF!,#REF!,#REF!,#REF!,#REF!,#REF!,#REF!,#REF!)</f>
        <v>#REF!</v>
      </c>
      <c r="AA53" s="462" t="str">
        <f t="shared" si="6"/>
        <v/>
      </c>
      <c r="AB53" s="462" t="str">
        <f t="shared" si="10"/>
        <v/>
      </c>
    </row>
    <row r="54" spans="23:28" x14ac:dyDescent="0.2">
      <c r="W54" s="462" t="str">
        <f>IF(ISNUMBER(#REF!)=TRUE,1,"")</f>
        <v/>
      </c>
      <c r="X54" s="462" t="str">
        <f>IF(ISNUMBER(#REF!)=TRUE,#REF!,"")</f>
        <v/>
      </c>
      <c r="Y54" s="462" t="str">
        <f>IF(ISNUMBER(#REF!)=TRUE,#REF!,"")</f>
        <v/>
      </c>
      <c r="Z54" s="463" t="e">
        <f>MAX(#REF!,#REF!,#REF!,#REF!,#REF!,#REF!,#REF!,#REF!)</f>
        <v>#REF!</v>
      </c>
      <c r="AA54" s="462" t="str">
        <f t="shared" si="6"/>
        <v/>
      </c>
      <c r="AB54" s="462" t="str">
        <f t="shared" si="10"/>
        <v/>
      </c>
    </row>
    <row r="55" spans="23:28" x14ac:dyDescent="0.2">
      <c r="W55" s="462" t="str">
        <f>IF(ISNUMBER(#REF!)=TRUE,1,"")</f>
        <v/>
      </c>
      <c r="X55" s="462" t="str">
        <f>IF(ISNUMBER(#REF!)=TRUE,#REF!,"")</f>
        <v/>
      </c>
      <c r="Y55" s="462" t="str">
        <f>IF(ISNUMBER(#REF!)=TRUE,#REF!,"")</f>
        <v/>
      </c>
      <c r="Z55" s="463" t="e">
        <f>MAX(#REF!,#REF!,#REF!,#REF!,#REF!,#REF!,#REF!,#REF!)</f>
        <v>#REF!</v>
      </c>
      <c r="AA55" s="462" t="str">
        <f t="shared" si="6"/>
        <v/>
      </c>
      <c r="AB55" s="462" t="str">
        <f t="shared" si="10"/>
        <v/>
      </c>
    </row>
    <row r="56" spans="23:28" x14ac:dyDescent="0.2">
      <c r="W56" s="462" t="str">
        <f>IF(ISNUMBER(#REF!)=TRUE,1,"")</f>
        <v/>
      </c>
      <c r="X56" s="462" t="str">
        <f>IF(ISNUMBER(#REF!)=TRUE,#REF!,"")</f>
        <v/>
      </c>
      <c r="Y56" s="462" t="str">
        <f>IF(ISNUMBER(#REF!)=TRUE,#REF!,"")</f>
        <v/>
      </c>
      <c r="Z56" s="463" t="e">
        <f>MAX(#REF!,#REF!,#REF!,#REF!,#REF!,#REF!,#REF!,#REF!)</f>
        <v>#REF!</v>
      </c>
      <c r="AA56" s="462" t="str">
        <f t="shared" si="6"/>
        <v/>
      </c>
      <c r="AB56" s="462" t="str">
        <f t="shared" si="10"/>
        <v/>
      </c>
    </row>
    <row r="57" spans="23:28" x14ac:dyDescent="0.2">
      <c r="W57" s="462" t="str">
        <f>IF(ISNUMBER(#REF!)=TRUE,1,"")</f>
        <v/>
      </c>
      <c r="X57" s="462" t="str">
        <f>IF(ISNUMBER(#REF!)=TRUE,#REF!,"")</f>
        <v/>
      </c>
      <c r="Y57" s="462" t="str">
        <f>IF(ISNUMBER(#REF!)=TRUE,#REF!,"")</f>
        <v/>
      </c>
      <c r="Z57" s="463" t="e">
        <f>MAX(#REF!,#REF!,#REF!,#REF!,#REF!,#REF!,#REF!,#REF!)</f>
        <v>#REF!</v>
      </c>
      <c r="AA57" s="462" t="str">
        <f t="shared" si="6"/>
        <v/>
      </c>
      <c r="AB57" s="462" t="str">
        <f t="shared" si="10"/>
        <v/>
      </c>
    </row>
    <row r="58" spans="23:28" x14ac:dyDescent="0.2">
      <c r="W58" s="462" t="str">
        <f>IF(ISNUMBER(#REF!)=TRUE,1,"")</f>
        <v/>
      </c>
      <c r="X58" s="462" t="str">
        <f>IF(ISNUMBER(#REF!)=TRUE,#REF!,"")</f>
        <v/>
      </c>
      <c r="Y58" s="462" t="str">
        <f>IF(ISNUMBER(#REF!)=TRUE,#REF!,"")</f>
        <v/>
      </c>
      <c r="Z58" s="463" t="e">
        <f>MAX(#REF!,#REF!,#REF!,#REF!,#REF!,#REF!,#REF!,#REF!)</f>
        <v>#REF!</v>
      </c>
      <c r="AA58" s="462" t="str">
        <f t="shared" si="6"/>
        <v/>
      </c>
      <c r="AB58" s="462" t="str">
        <f t="shared" si="10"/>
        <v/>
      </c>
    </row>
    <row r="59" spans="23:28" x14ac:dyDescent="0.2">
      <c r="W59" s="462" t="str">
        <f>IF(ISNUMBER(#REF!)=TRUE,1,"")</f>
        <v/>
      </c>
      <c r="X59" s="462" t="str">
        <f>IF(ISNUMBER(#REF!)=TRUE,#REF!,"")</f>
        <v/>
      </c>
      <c r="Y59" s="462" t="str">
        <f>IF(ISNUMBER(#REF!)=TRUE,#REF!,"")</f>
        <v/>
      </c>
      <c r="Z59" s="463" t="e">
        <f>MAX(#REF!,#REF!,#REF!,#REF!,#REF!,#REF!,#REF!,#REF!)</f>
        <v>#REF!</v>
      </c>
      <c r="AA59" s="462" t="str">
        <f t="shared" si="6"/>
        <v/>
      </c>
      <c r="AB59" s="462" t="str">
        <f t="shared" si="10"/>
        <v/>
      </c>
    </row>
    <row r="60" spans="23:28" x14ac:dyDescent="0.2">
      <c r="W60" s="462" t="str">
        <f>IF(ISNUMBER(#REF!)=TRUE,1,"")</f>
        <v/>
      </c>
      <c r="X60" s="462" t="str">
        <f>IF(ISNUMBER(#REF!)=TRUE,#REF!,"")</f>
        <v/>
      </c>
      <c r="Y60" s="462" t="str">
        <f>IF(ISNUMBER(#REF!)=TRUE,#REF!,"")</f>
        <v/>
      </c>
      <c r="Z60" s="463" t="e">
        <f>MAX(#REF!,#REF!,#REF!,#REF!,#REF!,#REF!,#REF!,#REF!)</f>
        <v>#REF!</v>
      </c>
      <c r="AA60" s="462" t="str">
        <f t="shared" si="6"/>
        <v/>
      </c>
      <c r="AB60" s="462" t="str">
        <f t="shared" si="10"/>
        <v/>
      </c>
    </row>
    <row r="61" spans="23:28" x14ac:dyDescent="0.2">
      <c r="W61" s="462" t="str">
        <f>IF(ISNUMBER(#REF!)=TRUE,1,"")</f>
        <v/>
      </c>
      <c r="X61" s="462" t="str">
        <f>IF(ISNUMBER(#REF!)=TRUE,#REF!,"")</f>
        <v/>
      </c>
      <c r="Y61" s="462" t="str">
        <f>IF(ISNUMBER(#REF!)=TRUE,#REF!,"")</f>
        <v/>
      </c>
      <c r="Z61" s="463" t="e">
        <f>MAX(#REF!,#REF!,#REF!,#REF!,#REF!,#REF!,#REF!,#REF!)</f>
        <v>#REF!</v>
      </c>
      <c r="AA61" s="462" t="str">
        <f t="shared" si="6"/>
        <v/>
      </c>
      <c r="AB61" s="462" t="str">
        <f t="shared" si="10"/>
        <v/>
      </c>
    </row>
    <row r="62" spans="23:28" x14ac:dyDescent="0.2">
      <c r="W62" s="462" t="str">
        <f>IF(ISNUMBER(#REF!)=TRUE,1,"")</f>
        <v/>
      </c>
      <c r="X62" s="462" t="str">
        <f>IF(ISNUMBER(#REF!)=TRUE,#REF!,"")</f>
        <v/>
      </c>
      <c r="Y62" s="462" t="str">
        <f>IF(ISNUMBER(#REF!)=TRUE,#REF!,"")</f>
        <v/>
      </c>
      <c r="Z62" s="463" t="e">
        <f>MAX(#REF!,#REF!,#REF!,#REF!,#REF!,#REF!,#REF!,#REF!)</f>
        <v>#REF!</v>
      </c>
      <c r="AA62" s="462" t="str">
        <f t="shared" si="6"/>
        <v/>
      </c>
      <c r="AB62" s="462" t="str">
        <f t="shared" si="10"/>
        <v/>
      </c>
    </row>
    <row r="63" spans="23:28" x14ac:dyDescent="0.2">
      <c r="W63" s="462" t="str">
        <f>IF(ISNUMBER(#REF!)=TRUE,1,"")</f>
        <v/>
      </c>
      <c r="X63" s="462" t="str">
        <f>IF(ISNUMBER(#REF!)=TRUE,#REF!,"")</f>
        <v/>
      </c>
      <c r="Y63" s="462" t="str">
        <f>IF(ISNUMBER(#REF!)=TRUE,#REF!,"")</f>
        <v/>
      </c>
      <c r="Z63" s="463" t="e">
        <f>MAX(#REF!,#REF!,#REF!,#REF!,#REF!,#REF!,#REF!,#REF!)</f>
        <v>#REF!</v>
      </c>
      <c r="AA63" s="462" t="str">
        <f t="shared" si="6"/>
        <v/>
      </c>
      <c r="AB63" s="462" t="str">
        <f t="shared" si="10"/>
        <v/>
      </c>
    </row>
    <row r="64" spans="23:28" x14ac:dyDescent="0.2">
      <c r="W64" s="462" t="str">
        <f>IF(ISNUMBER(#REF!)=TRUE,1,"")</f>
        <v/>
      </c>
      <c r="X64" s="462" t="str">
        <f>IF(ISNUMBER(#REF!)=TRUE,#REF!,"")</f>
        <v/>
      </c>
      <c r="Y64" s="462" t="str">
        <f>IF(ISNUMBER(#REF!)=TRUE,#REF!,"")</f>
        <v/>
      </c>
      <c r="Z64" s="463" t="e">
        <f>MAX(#REF!,#REF!,#REF!,#REF!,#REF!,#REF!,#REF!,#REF!)</f>
        <v>#REF!</v>
      </c>
      <c r="AA64" s="462" t="str">
        <f t="shared" si="6"/>
        <v/>
      </c>
      <c r="AB64" s="462" t="str">
        <f t="shared" si="10"/>
        <v/>
      </c>
    </row>
    <row r="65" spans="23:28" x14ac:dyDescent="0.2">
      <c r="W65" s="462" t="str">
        <f>IF(ISNUMBER(#REF!)=TRUE,1,"")</f>
        <v/>
      </c>
      <c r="X65" s="462" t="str">
        <f>IF(ISNUMBER(#REF!)=TRUE,#REF!,"")</f>
        <v/>
      </c>
      <c r="Y65" s="462" t="str">
        <f>IF(ISNUMBER(#REF!)=TRUE,#REF!,"")</f>
        <v/>
      </c>
      <c r="Z65" s="463" t="e">
        <f>MAX(#REF!,#REF!,#REF!,#REF!,#REF!,#REF!,#REF!,#REF!)</f>
        <v>#REF!</v>
      </c>
      <c r="AA65" s="462" t="str">
        <f t="shared" si="6"/>
        <v/>
      </c>
      <c r="AB65" s="462" t="str">
        <f t="shared" si="10"/>
        <v/>
      </c>
    </row>
    <row r="66" spans="23:28" x14ac:dyDescent="0.2">
      <c r="W66" s="462" t="str">
        <f>IF(ISNUMBER(#REF!)=TRUE,1,"")</f>
        <v/>
      </c>
      <c r="X66" s="462" t="str">
        <f>IF(ISNUMBER(#REF!)=TRUE,#REF!,"")</f>
        <v/>
      </c>
      <c r="Y66" s="462" t="str">
        <f>IF(ISNUMBER(#REF!)=TRUE,#REF!,"")</f>
        <v/>
      </c>
      <c r="Z66" s="463" t="e">
        <f>MAX(#REF!,#REF!,#REF!,#REF!,#REF!,#REF!,#REF!,#REF!)</f>
        <v>#REF!</v>
      </c>
      <c r="AA66" s="462" t="str">
        <f t="shared" si="6"/>
        <v/>
      </c>
      <c r="AB66" s="462" t="str">
        <f t="shared" si="10"/>
        <v/>
      </c>
    </row>
    <row r="67" spans="23:28" x14ac:dyDescent="0.2">
      <c r="W67" s="462" t="str">
        <f>IF(ISNUMBER(#REF!)=TRUE,1,"")</f>
        <v/>
      </c>
      <c r="X67" s="462" t="str">
        <f>IF(ISNUMBER(#REF!)=TRUE,#REF!,"")</f>
        <v/>
      </c>
      <c r="Y67" s="462" t="str">
        <f>IF(ISNUMBER(#REF!)=TRUE,#REF!,"")</f>
        <v/>
      </c>
      <c r="Z67" s="463" t="e">
        <f>MAX(#REF!,#REF!,#REF!,#REF!,#REF!,#REF!,#REF!,#REF!)</f>
        <v>#REF!</v>
      </c>
      <c r="AA67" s="462" t="str">
        <f t="shared" si="6"/>
        <v/>
      </c>
      <c r="AB67" s="462" t="str">
        <f t="shared" si="10"/>
        <v/>
      </c>
    </row>
    <row r="68" spans="23:28" x14ac:dyDescent="0.2">
      <c r="W68" s="462" t="str">
        <f>IF(ISNUMBER(#REF!)=TRUE,1,"")</f>
        <v/>
      </c>
      <c r="X68" s="462" t="str">
        <f>IF(ISNUMBER(#REF!)=TRUE,#REF!,"")</f>
        <v/>
      </c>
      <c r="Y68" s="462" t="str">
        <f>IF(ISNUMBER(#REF!)=TRUE,#REF!,"")</f>
        <v/>
      </c>
      <c r="Z68" s="463" t="e">
        <f>MAX(#REF!,#REF!,#REF!,#REF!,#REF!,#REF!,#REF!,#REF!)</f>
        <v>#REF!</v>
      </c>
      <c r="AA68" s="462" t="str">
        <f t="shared" si="6"/>
        <v/>
      </c>
      <c r="AB68" s="462" t="str">
        <f t="shared" si="10"/>
        <v/>
      </c>
    </row>
    <row r="69" spans="23:28" x14ac:dyDescent="0.2">
      <c r="W69" s="462" t="str">
        <f>IF(ISNUMBER(#REF!)=TRUE,1,"")</f>
        <v/>
      </c>
      <c r="X69" s="462" t="str">
        <f>IF(ISNUMBER(#REF!)=TRUE,#REF!,"")</f>
        <v/>
      </c>
      <c r="Y69" s="462" t="str">
        <f>IF(ISNUMBER(#REF!)=TRUE,#REF!,"")</f>
        <v/>
      </c>
      <c r="Z69" s="463" t="e">
        <f>MAX(#REF!,#REF!,#REF!,#REF!,#REF!,#REF!,#REF!,#REF!)</f>
        <v>#REF!</v>
      </c>
      <c r="AA69" s="462" t="str">
        <f t="shared" ref="AA69:AA89" si="11">IF(ISNUMBER(X69)=TRUE,X69-Y69/100000-Z69/1000000000,"")</f>
        <v/>
      </c>
      <c r="AB69" s="462" t="str">
        <f t="shared" si="10"/>
        <v/>
      </c>
    </row>
    <row r="70" spans="23:28" x14ac:dyDescent="0.2">
      <c r="W70" s="462" t="str">
        <f>IF(ISNUMBER(#REF!)=TRUE,1,"")</f>
        <v/>
      </c>
      <c r="X70" s="462" t="str">
        <f>IF(ISNUMBER(#REF!)=TRUE,#REF!,"")</f>
        <v/>
      </c>
      <c r="Y70" s="462" t="str">
        <f>IF(ISNUMBER(#REF!)=TRUE,#REF!,"")</f>
        <v/>
      </c>
      <c r="Z70" s="463" t="e">
        <f>MAX(#REF!,#REF!,#REF!,#REF!,#REF!,#REF!,#REF!,#REF!)</f>
        <v>#REF!</v>
      </c>
      <c r="AA70" s="462" t="str">
        <f t="shared" si="11"/>
        <v/>
      </c>
      <c r="AB70" s="462" t="str">
        <f t="shared" si="10"/>
        <v/>
      </c>
    </row>
    <row r="71" spans="23:28" x14ac:dyDescent="0.2">
      <c r="W71" s="462" t="str">
        <f>IF(ISNUMBER(#REF!)=TRUE,1,"")</f>
        <v/>
      </c>
      <c r="X71" s="462" t="str">
        <f>IF(ISNUMBER(#REF!)=TRUE,#REF!,"")</f>
        <v/>
      </c>
      <c r="Y71" s="462" t="str">
        <f>IF(ISNUMBER(#REF!)=TRUE,#REF!,"")</f>
        <v/>
      </c>
      <c r="Z71" s="463" t="e">
        <f>MAX(#REF!,#REF!,#REF!,#REF!,#REF!,#REF!,#REF!,#REF!)</f>
        <v>#REF!</v>
      </c>
      <c r="AA71" s="462" t="str">
        <f t="shared" si="11"/>
        <v/>
      </c>
      <c r="AB71" s="462" t="str">
        <f t="shared" si="10"/>
        <v/>
      </c>
    </row>
    <row r="72" spans="23:28" x14ac:dyDescent="0.2">
      <c r="W72" s="462" t="str">
        <f>IF(ISNUMBER(#REF!)=TRUE,1,"")</f>
        <v/>
      </c>
      <c r="X72" s="462" t="str">
        <f>IF(ISNUMBER(#REF!)=TRUE,#REF!,"")</f>
        <v/>
      </c>
      <c r="Y72" s="462" t="str">
        <f>IF(ISNUMBER(#REF!)=TRUE,#REF!,"")</f>
        <v/>
      </c>
      <c r="Z72" s="463" t="e">
        <f>MAX(#REF!,#REF!,#REF!,#REF!,#REF!,#REF!,#REF!,#REF!)</f>
        <v>#REF!</v>
      </c>
      <c r="AA72" s="462" t="str">
        <f t="shared" si="11"/>
        <v/>
      </c>
      <c r="AB72" s="462" t="str">
        <f t="shared" si="10"/>
        <v/>
      </c>
    </row>
    <row r="73" spans="23:28" x14ac:dyDescent="0.2">
      <c r="W73" s="462" t="str">
        <f>IF(ISNUMBER(#REF!)=TRUE,1,"")</f>
        <v/>
      </c>
      <c r="X73" s="462" t="str">
        <f>IF(ISNUMBER(#REF!)=TRUE,#REF!,"")</f>
        <v/>
      </c>
      <c r="Y73" s="462" t="str">
        <f>IF(ISNUMBER(#REF!)=TRUE,#REF!,"")</f>
        <v/>
      </c>
      <c r="Z73" s="463" t="e">
        <f>MAX(#REF!,#REF!,#REF!,#REF!,#REF!,#REF!,#REF!,#REF!)</f>
        <v>#REF!</v>
      </c>
      <c r="AA73" s="462" t="str">
        <f t="shared" si="11"/>
        <v/>
      </c>
      <c r="AB73" s="462" t="str">
        <f t="shared" si="10"/>
        <v/>
      </c>
    </row>
    <row r="74" spans="23:28" x14ac:dyDescent="0.2">
      <c r="W74" s="462" t="str">
        <f>IF(ISNUMBER(#REF!)=TRUE,1,"")</f>
        <v/>
      </c>
      <c r="X74" s="462" t="str">
        <f>IF(ISNUMBER(#REF!)=TRUE,#REF!,"")</f>
        <v/>
      </c>
      <c r="Y74" s="462" t="str">
        <f>IF(ISNUMBER(#REF!)=TRUE,#REF!,"")</f>
        <v/>
      </c>
      <c r="Z74" s="463" t="e">
        <f>MAX(#REF!,#REF!,#REF!,#REF!,#REF!,#REF!,#REF!,#REF!)</f>
        <v>#REF!</v>
      </c>
      <c r="AA74" s="462" t="str">
        <f t="shared" si="11"/>
        <v/>
      </c>
      <c r="AB74" s="462" t="str">
        <f t="shared" ref="AB74:AB89" si="12">IF(ISNUMBER(AA74)=TRUE,RANK(AA74,$AA$10:$AA$89,1),"")</f>
        <v/>
      </c>
    </row>
    <row r="75" spans="23:28" x14ac:dyDescent="0.2">
      <c r="W75" s="462" t="str">
        <f>IF(ISNUMBER(#REF!)=TRUE,1,"")</f>
        <v/>
      </c>
      <c r="X75" s="462" t="str">
        <f>IF(ISNUMBER(#REF!)=TRUE,#REF!,"")</f>
        <v/>
      </c>
      <c r="Y75" s="462" t="str">
        <f>IF(ISNUMBER(#REF!)=TRUE,#REF!,"")</f>
        <v/>
      </c>
      <c r="Z75" s="463" t="e">
        <f>MAX(#REF!,#REF!,#REF!,#REF!,#REF!,#REF!,#REF!,#REF!)</f>
        <v>#REF!</v>
      </c>
      <c r="AA75" s="462" t="str">
        <f t="shared" si="11"/>
        <v/>
      </c>
      <c r="AB75" s="462" t="str">
        <f t="shared" si="12"/>
        <v/>
      </c>
    </row>
    <row r="76" spans="23:28" x14ac:dyDescent="0.2">
      <c r="W76" s="462" t="str">
        <f>IF(ISNUMBER(#REF!)=TRUE,1,"")</f>
        <v/>
      </c>
      <c r="X76" s="462" t="str">
        <f>IF(ISNUMBER(#REF!)=TRUE,#REF!,"")</f>
        <v/>
      </c>
      <c r="Y76" s="462" t="str">
        <f>IF(ISNUMBER(#REF!)=TRUE,#REF!,"")</f>
        <v/>
      </c>
      <c r="Z76" s="463" t="e">
        <f>MAX(#REF!,#REF!,#REF!,#REF!,#REF!,#REF!,#REF!,#REF!)</f>
        <v>#REF!</v>
      </c>
      <c r="AA76" s="462" t="str">
        <f t="shared" si="11"/>
        <v/>
      </c>
      <c r="AB76" s="462" t="str">
        <f t="shared" si="12"/>
        <v/>
      </c>
    </row>
    <row r="77" spans="23:28" x14ac:dyDescent="0.2">
      <c r="W77" s="462" t="str">
        <f>IF(ISNUMBER(#REF!)=TRUE,1,"")</f>
        <v/>
      </c>
      <c r="X77" s="462" t="str">
        <f>IF(ISNUMBER(#REF!)=TRUE,#REF!,"")</f>
        <v/>
      </c>
      <c r="Y77" s="462" t="str">
        <f>IF(ISNUMBER(#REF!)=TRUE,#REF!,"")</f>
        <v/>
      </c>
      <c r="Z77" s="463" t="e">
        <f>MAX(#REF!,#REF!,#REF!,#REF!,#REF!,#REF!,#REF!,#REF!)</f>
        <v>#REF!</v>
      </c>
      <c r="AA77" s="462" t="str">
        <f t="shared" si="11"/>
        <v/>
      </c>
      <c r="AB77" s="462" t="str">
        <f t="shared" si="12"/>
        <v/>
      </c>
    </row>
    <row r="78" spans="23:28" x14ac:dyDescent="0.2">
      <c r="W78" s="462" t="str">
        <f>IF(ISNUMBER(#REF!)=TRUE,1,"")</f>
        <v/>
      </c>
      <c r="X78" s="462" t="str">
        <f>IF(ISNUMBER(#REF!)=TRUE,#REF!,"")</f>
        <v/>
      </c>
      <c r="Y78" s="462" t="str">
        <f>IF(ISNUMBER(#REF!)=TRUE,#REF!,"")</f>
        <v/>
      </c>
      <c r="Z78" s="463" t="e">
        <f>MAX(#REF!,#REF!,#REF!,#REF!,#REF!,#REF!,#REF!,#REF!)</f>
        <v>#REF!</v>
      </c>
      <c r="AA78" s="462" t="str">
        <f t="shared" si="11"/>
        <v/>
      </c>
      <c r="AB78" s="462" t="str">
        <f t="shared" si="12"/>
        <v/>
      </c>
    </row>
    <row r="79" spans="23:28" x14ac:dyDescent="0.2">
      <c r="W79" s="462" t="str">
        <f>IF(ISNUMBER(#REF!)=TRUE,1,"")</f>
        <v/>
      </c>
      <c r="X79" s="462" t="str">
        <f>IF(ISNUMBER(#REF!)=TRUE,#REF!,"")</f>
        <v/>
      </c>
      <c r="Y79" s="462" t="str">
        <f>IF(ISNUMBER(#REF!)=TRUE,#REF!,"")</f>
        <v/>
      </c>
      <c r="Z79" s="463" t="e">
        <f>MAX(#REF!,#REF!,#REF!,#REF!,#REF!,#REF!,#REF!,#REF!)</f>
        <v>#REF!</v>
      </c>
      <c r="AA79" s="462" t="str">
        <f t="shared" si="11"/>
        <v/>
      </c>
      <c r="AB79" s="462" t="str">
        <f t="shared" si="12"/>
        <v/>
      </c>
    </row>
    <row r="80" spans="23:28" x14ac:dyDescent="0.2">
      <c r="W80" s="462" t="str">
        <f>IF(ISNUMBER(#REF!)=TRUE,1,"")</f>
        <v/>
      </c>
      <c r="X80" s="462" t="str">
        <f>IF(ISNUMBER(#REF!)=TRUE,#REF!,"")</f>
        <v/>
      </c>
      <c r="Y80" s="462" t="str">
        <f>IF(ISNUMBER(#REF!)=TRUE,#REF!,"")</f>
        <v/>
      </c>
      <c r="Z80" s="463" t="e">
        <f>MAX(#REF!,#REF!,#REF!,#REF!,#REF!,#REF!,#REF!,#REF!)</f>
        <v>#REF!</v>
      </c>
      <c r="AA80" s="462" t="str">
        <f t="shared" si="11"/>
        <v/>
      </c>
      <c r="AB80" s="462" t="str">
        <f t="shared" si="12"/>
        <v/>
      </c>
    </row>
    <row r="81" spans="23:28" x14ac:dyDescent="0.2">
      <c r="W81" s="462" t="str">
        <f>IF(ISNUMBER(#REF!)=TRUE,1,"")</f>
        <v/>
      </c>
      <c r="X81" s="462" t="str">
        <f>IF(ISNUMBER(#REF!)=TRUE,#REF!,"")</f>
        <v/>
      </c>
      <c r="Y81" s="462" t="str">
        <f>IF(ISNUMBER(#REF!)=TRUE,#REF!,"")</f>
        <v/>
      </c>
      <c r="Z81" s="463" t="e">
        <f>MAX(#REF!,#REF!,#REF!,#REF!,#REF!,#REF!,#REF!,#REF!)</f>
        <v>#REF!</v>
      </c>
      <c r="AA81" s="462" t="str">
        <f t="shared" si="11"/>
        <v/>
      </c>
      <c r="AB81" s="462" t="str">
        <f t="shared" si="12"/>
        <v/>
      </c>
    </row>
    <row r="82" spans="23:28" x14ac:dyDescent="0.2">
      <c r="W82" s="462" t="str">
        <f>IF(ISNUMBER(#REF!)=TRUE,1,"")</f>
        <v/>
      </c>
      <c r="X82" s="462" t="str">
        <f>IF(ISNUMBER(#REF!)=TRUE,#REF!,"")</f>
        <v/>
      </c>
      <c r="Y82" s="462" t="str">
        <f>IF(ISNUMBER(#REF!)=TRUE,#REF!,"")</f>
        <v/>
      </c>
      <c r="Z82" s="463" t="e">
        <f>MAX(#REF!,#REF!,#REF!,#REF!,#REF!,#REF!,#REF!,#REF!)</f>
        <v>#REF!</v>
      </c>
      <c r="AA82" s="462" t="str">
        <f t="shared" si="11"/>
        <v/>
      </c>
      <c r="AB82" s="462" t="str">
        <f t="shared" si="12"/>
        <v/>
      </c>
    </row>
    <row r="83" spans="23:28" x14ac:dyDescent="0.2">
      <c r="W83" s="462" t="str">
        <f>IF(ISNUMBER(#REF!)=TRUE,1,"")</f>
        <v/>
      </c>
      <c r="X83" s="462" t="str">
        <f>IF(ISNUMBER(#REF!)=TRUE,#REF!,"")</f>
        <v/>
      </c>
      <c r="Y83" s="462" t="str">
        <f>IF(ISNUMBER(#REF!)=TRUE,#REF!,"")</f>
        <v/>
      </c>
      <c r="Z83" s="463" t="e">
        <f>MAX(#REF!,#REF!,#REF!,#REF!,#REF!,#REF!,#REF!,#REF!)</f>
        <v>#REF!</v>
      </c>
      <c r="AA83" s="462" t="str">
        <f t="shared" si="11"/>
        <v/>
      </c>
      <c r="AB83" s="462" t="str">
        <f t="shared" si="12"/>
        <v/>
      </c>
    </row>
    <row r="84" spans="23:28" x14ac:dyDescent="0.2">
      <c r="W84" s="462" t="str">
        <f>IF(ISNUMBER(#REF!)=TRUE,1,"")</f>
        <v/>
      </c>
      <c r="X84" s="462" t="str">
        <f>IF(ISNUMBER(#REF!)=TRUE,#REF!,"")</f>
        <v/>
      </c>
      <c r="Y84" s="462" t="str">
        <f>IF(ISNUMBER(#REF!)=TRUE,#REF!,"")</f>
        <v/>
      </c>
      <c r="Z84" s="463" t="e">
        <f>MAX(#REF!,#REF!,#REF!,#REF!,#REF!,#REF!,#REF!,#REF!)</f>
        <v>#REF!</v>
      </c>
      <c r="AA84" s="462" t="str">
        <f t="shared" si="11"/>
        <v/>
      </c>
      <c r="AB84" s="462" t="str">
        <f t="shared" si="12"/>
        <v/>
      </c>
    </row>
    <row r="85" spans="23:28" x14ac:dyDescent="0.2">
      <c r="W85" s="462" t="str">
        <f>IF(ISNUMBER(#REF!)=TRUE,1,"")</f>
        <v/>
      </c>
      <c r="X85" s="462" t="str">
        <f>IF(ISNUMBER(#REF!)=TRUE,#REF!,"")</f>
        <v/>
      </c>
      <c r="Y85" s="462" t="str">
        <f>IF(ISNUMBER(#REF!)=TRUE,#REF!,"")</f>
        <v/>
      </c>
      <c r="Z85" s="463" t="e">
        <f>MAX(#REF!,#REF!,#REF!,#REF!,#REF!,#REF!,#REF!,#REF!)</f>
        <v>#REF!</v>
      </c>
      <c r="AA85" s="462" t="str">
        <f t="shared" si="11"/>
        <v/>
      </c>
      <c r="AB85" s="462" t="str">
        <f t="shared" si="12"/>
        <v/>
      </c>
    </row>
    <row r="86" spans="23:28" x14ac:dyDescent="0.2">
      <c r="W86" s="462" t="str">
        <f>IF(ISNUMBER(#REF!)=TRUE,1,"")</f>
        <v/>
      </c>
      <c r="X86" s="462" t="str">
        <f>IF(ISNUMBER(#REF!)=TRUE,#REF!,"")</f>
        <v/>
      </c>
      <c r="Y86" s="462" t="str">
        <f>IF(ISNUMBER(#REF!)=TRUE,#REF!,"")</f>
        <v/>
      </c>
      <c r="Z86" s="463" t="e">
        <f>MAX(#REF!,#REF!,#REF!,#REF!,#REF!,#REF!,#REF!,#REF!)</f>
        <v>#REF!</v>
      </c>
      <c r="AA86" s="462" t="str">
        <f t="shared" si="11"/>
        <v/>
      </c>
      <c r="AB86" s="462" t="str">
        <f t="shared" si="12"/>
        <v/>
      </c>
    </row>
    <row r="87" spans="23:28" x14ac:dyDescent="0.2">
      <c r="W87" s="462" t="str">
        <f>IF(ISNUMBER(#REF!)=TRUE,1,"")</f>
        <v/>
      </c>
      <c r="X87" s="462" t="str">
        <f>IF(ISNUMBER(#REF!)=TRUE,#REF!,"")</f>
        <v/>
      </c>
      <c r="Y87" s="462" t="str">
        <f>IF(ISNUMBER(#REF!)=TRUE,#REF!,"")</f>
        <v/>
      </c>
      <c r="Z87" s="463" t="e">
        <f>MAX(#REF!,#REF!,#REF!,#REF!,#REF!,#REF!,#REF!,#REF!)</f>
        <v>#REF!</v>
      </c>
      <c r="AA87" s="462" t="str">
        <f t="shared" si="11"/>
        <v/>
      </c>
      <c r="AB87" s="462" t="str">
        <f t="shared" si="12"/>
        <v/>
      </c>
    </row>
    <row r="88" spans="23:28" x14ac:dyDescent="0.2">
      <c r="W88" s="462" t="str">
        <f>IF(ISNUMBER(#REF!)=TRUE,1,"")</f>
        <v/>
      </c>
      <c r="X88" s="462" t="str">
        <f>IF(ISNUMBER(#REF!)=TRUE,#REF!,"")</f>
        <v/>
      </c>
      <c r="Y88" s="462" t="str">
        <f>IF(ISNUMBER(#REF!)=TRUE,#REF!,"")</f>
        <v/>
      </c>
      <c r="Z88" s="463" t="e">
        <f>MAX(#REF!,#REF!,#REF!,#REF!,#REF!,#REF!,#REF!,#REF!)</f>
        <v>#REF!</v>
      </c>
      <c r="AA88" s="462" t="str">
        <f t="shared" si="11"/>
        <v/>
      </c>
      <c r="AB88" s="462" t="str">
        <f t="shared" si="12"/>
        <v/>
      </c>
    </row>
    <row r="89" spans="23:28" x14ac:dyDescent="0.2">
      <c r="W89" s="462" t="str">
        <f>IF(ISNUMBER(#REF!)=TRUE,1,"")</f>
        <v/>
      </c>
      <c r="X89" s="462" t="str">
        <f>IF(ISNUMBER(#REF!)=TRUE,#REF!,"")</f>
        <v/>
      </c>
      <c r="Y89" s="462" t="str">
        <f>IF(ISNUMBER(#REF!)=TRUE,#REF!,"")</f>
        <v/>
      </c>
      <c r="Z89" s="463" t="e">
        <f>MAX(#REF!,#REF!,#REF!,#REF!,#REF!,#REF!,#REF!,#REF!)</f>
        <v>#REF!</v>
      </c>
      <c r="AA89" s="462" t="str">
        <f t="shared" si="11"/>
        <v/>
      </c>
      <c r="AB89" s="462" t="str">
        <f t="shared" si="12"/>
        <v/>
      </c>
    </row>
  </sheetData>
  <sortState ref="B10:U35">
    <sortCondition ref="T10:T35"/>
    <sortCondition descending="1" ref="U10:U35"/>
  </sortState>
  <mergeCells count="22"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65491:T65576 JP65540:JP65625 TL65540:TL65625 ADH65540:ADH65625 AND65540:AND65625 AWZ65540:AWZ65625 BGV65540:BGV65625 BQR65540:BQR65625 CAN65540:CAN65625 CKJ65540:CKJ65625 CUF65540:CUF65625 DEB65540:DEB65625 DNX65540:DNX65625 DXT65540:DXT65625 EHP65540:EHP65625 ERL65540:ERL65625 FBH65540:FBH65625 FLD65540:FLD65625 FUZ65540:FUZ65625 GEV65540:GEV65625 GOR65540:GOR65625 GYN65540:GYN65625 HIJ65540:HIJ65625 HSF65540:HSF65625 ICB65540:ICB65625 ILX65540:ILX65625 IVT65540:IVT65625 JFP65540:JFP65625 JPL65540:JPL65625 JZH65540:JZH65625 KJD65540:KJD65625 KSZ65540:KSZ65625 LCV65540:LCV65625 LMR65540:LMR65625 LWN65540:LWN65625 MGJ65540:MGJ65625 MQF65540:MQF65625 NAB65540:NAB65625 NJX65540:NJX65625 NTT65540:NTT65625 ODP65540:ODP65625 ONL65540:ONL65625 OXH65540:OXH65625 PHD65540:PHD65625 PQZ65540:PQZ65625 QAV65540:QAV65625 QKR65540:QKR65625 QUN65540:QUN65625 REJ65540:REJ65625 ROF65540:ROF65625 RYB65540:RYB65625 SHX65540:SHX65625 SRT65540:SRT65625 TBP65540:TBP65625 TLL65540:TLL65625 TVH65540:TVH65625 UFD65540:UFD65625 UOZ65540:UOZ65625 UYV65540:UYV65625 VIR65540:VIR65625 VSN65540:VSN65625 WCJ65540:WCJ65625 WMF65540:WMF65625 WWB65540:WWB65625 T131027:T131112 JP131076:JP131161 TL131076:TL131161 ADH131076:ADH131161 AND131076:AND131161 AWZ131076:AWZ131161 BGV131076:BGV131161 BQR131076:BQR131161 CAN131076:CAN131161 CKJ131076:CKJ131161 CUF131076:CUF131161 DEB131076:DEB131161 DNX131076:DNX131161 DXT131076:DXT131161 EHP131076:EHP131161 ERL131076:ERL131161 FBH131076:FBH131161 FLD131076:FLD131161 FUZ131076:FUZ131161 GEV131076:GEV131161 GOR131076:GOR131161 GYN131076:GYN131161 HIJ131076:HIJ131161 HSF131076:HSF131161 ICB131076:ICB131161 ILX131076:ILX131161 IVT131076:IVT131161 JFP131076:JFP131161 JPL131076:JPL131161 JZH131076:JZH131161 KJD131076:KJD131161 KSZ131076:KSZ131161 LCV131076:LCV131161 LMR131076:LMR131161 LWN131076:LWN131161 MGJ131076:MGJ131161 MQF131076:MQF131161 NAB131076:NAB131161 NJX131076:NJX131161 NTT131076:NTT131161 ODP131076:ODP131161 ONL131076:ONL131161 OXH131076:OXH131161 PHD131076:PHD131161 PQZ131076:PQZ131161 QAV131076:QAV131161 QKR131076:QKR131161 QUN131076:QUN131161 REJ131076:REJ131161 ROF131076:ROF131161 RYB131076:RYB131161 SHX131076:SHX131161 SRT131076:SRT131161 TBP131076:TBP131161 TLL131076:TLL131161 TVH131076:TVH131161 UFD131076:UFD131161 UOZ131076:UOZ131161 UYV131076:UYV131161 VIR131076:VIR131161 VSN131076:VSN131161 WCJ131076:WCJ131161 WMF131076:WMF131161 WWB131076:WWB131161 T196563:T196648 JP196612:JP196697 TL196612:TL196697 ADH196612:ADH196697 AND196612:AND196697 AWZ196612:AWZ196697 BGV196612:BGV196697 BQR196612:BQR196697 CAN196612:CAN196697 CKJ196612:CKJ196697 CUF196612:CUF196697 DEB196612:DEB196697 DNX196612:DNX196697 DXT196612:DXT196697 EHP196612:EHP196697 ERL196612:ERL196697 FBH196612:FBH196697 FLD196612:FLD196697 FUZ196612:FUZ196697 GEV196612:GEV196697 GOR196612:GOR196697 GYN196612:GYN196697 HIJ196612:HIJ196697 HSF196612:HSF196697 ICB196612:ICB196697 ILX196612:ILX196697 IVT196612:IVT196697 JFP196612:JFP196697 JPL196612:JPL196697 JZH196612:JZH196697 KJD196612:KJD196697 KSZ196612:KSZ196697 LCV196612:LCV196697 LMR196612:LMR196697 LWN196612:LWN196697 MGJ196612:MGJ196697 MQF196612:MQF196697 NAB196612:NAB196697 NJX196612:NJX196697 NTT196612:NTT196697 ODP196612:ODP196697 ONL196612:ONL196697 OXH196612:OXH196697 PHD196612:PHD196697 PQZ196612:PQZ196697 QAV196612:QAV196697 QKR196612:QKR196697 QUN196612:QUN196697 REJ196612:REJ196697 ROF196612:ROF196697 RYB196612:RYB196697 SHX196612:SHX196697 SRT196612:SRT196697 TBP196612:TBP196697 TLL196612:TLL196697 TVH196612:TVH196697 UFD196612:UFD196697 UOZ196612:UOZ196697 UYV196612:UYV196697 VIR196612:VIR196697 VSN196612:VSN196697 WCJ196612:WCJ196697 WMF196612:WMF196697 WWB196612:WWB196697 T262099:T262184 JP262148:JP262233 TL262148:TL262233 ADH262148:ADH262233 AND262148:AND262233 AWZ262148:AWZ262233 BGV262148:BGV262233 BQR262148:BQR262233 CAN262148:CAN262233 CKJ262148:CKJ262233 CUF262148:CUF262233 DEB262148:DEB262233 DNX262148:DNX262233 DXT262148:DXT262233 EHP262148:EHP262233 ERL262148:ERL262233 FBH262148:FBH262233 FLD262148:FLD262233 FUZ262148:FUZ262233 GEV262148:GEV262233 GOR262148:GOR262233 GYN262148:GYN262233 HIJ262148:HIJ262233 HSF262148:HSF262233 ICB262148:ICB262233 ILX262148:ILX262233 IVT262148:IVT262233 JFP262148:JFP262233 JPL262148:JPL262233 JZH262148:JZH262233 KJD262148:KJD262233 KSZ262148:KSZ262233 LCV262148:LCV262233 LMR262148:LMR262233 LWN262148:LWN262233 MGJ262148:MGJ262233 MQF262148:MQF262233 NAB262148:NAB262233 NJX262148:NJX262233 NTT262148:NTT262233 ODP262148:ODP262233 ONL262148:ONL262233 OXH262148:OXH262233 PHD262148:PHD262233 PQZ262148:PQZ262233 QAV262148:QAV262233 QKR262148:QKR262233 QUN262148:QUN262233 REJ262148:REJ262233 ROF262148:ROF262233 RYB262148:RYB262233 SHX262148:SHX262233 SRT262148:SRT262233 TBP262148:TBP262233 TLL262148:TLL262233 TVH262148:TVH262233 UFD262148:UFD262233 UOZ262148:UOZ262233 UYV262148:UYV262233 VIR262148:VIR262233 VSN262148:VSN262233 WCJ262148:WCJ262233 WMF262148:WMF262233 WWB262148:WWB262233 T327635:T327720 JP327684:JP327769 TL327684:TL327769 ADH327684:ADH327769 AND327684:AND327769 AWZ327684:AWZ327769 BGV327684:BGV327769 BQR327684:BQR327769 CAN327684:CAN327769 CKJ327684:CKJ327769 CUF327684:CUF327769 DEB327684:DEB327769 DNX327684:DNX327769 DXT327684:DXT327769 EHP327684:EHP327769 ERL327684:ERL327769 FBH327684:FBH327769 FLD327684:FLD327769 FUZ327684:FUZ327769 GEV327684:GEV327769 GOR327684:GOR327769 GYN327684:GYN327769 HIJ327684:HIJ327769 HSF327684:HSF327769 ICB327684:ICB327769 ILX327684:ILX327769 IVT327684:IVT327769 JFP327684:JFP327769 JPL327684:JPL327769 JZH327684:JZH327769 KJD327684:KJD327769 KSZ327684:KSZ327769 LCV327684:LCV327769 LMR327684:LMR327769 LWN327684:LWN327769 MGJ327684:MGJ327769 MQF327684:MQF327769 NAB327684:NAB327769 NJX327684:NJX327769 NTT327684:NTT327769 ODP327684:ODP327769 ONL327684:ONL327769 OXH327684:OXH327769 PHD327684:PHD327769 PQZ327684:PQZ327769 QAV327684:QAV327769 QKR327684:QKR327769 QUN327684:QUN327769 REJ327684:REJ327769 ROF327684:ROF327769 RYB327684:RYB327769 SHX327684:SHX327769 SRT327684:SRT327769 TBP327684:TBP327769 TLL327684:TLL327769 TVH327684:TVH327769 UFD327684:UFD327769 UOZ327684:UOZ327769 UYV327684:UYV327769 VIR327684:VIR327769 VSN327684:VSN327769 WCJ327684:WCJ327769 WMF327684:WMF327769 WWB327684:WWB327769 T393171:T393256 JP393220:JP393305 TL393220:TL393305 ADH393220:ADH393305 AND393220:AND393305 AWZ393220:AWZ393305 BGV393220:BGV393305 BQR393220:BQR393305 CAN393220:CAN393305 CKJ393220:CKJ393305 CUF393220:CUF393305 DEB393220:DEB393305 DNX393220:DNX393305 DXT393220:DXT393305 EHP393220:EHP393305 ERL393220:ERL393305 FBH393220:FBH393305 FLD393220:FLD393305 FUZ393220:FUZ393305 GEV393220:GEV393305 GOR393220:GOR393305 GYN393220:GYN393305 HIJ393220:HIJ393305 HSF393220:HSF393305 ICB393220:ICB393305 ILX393220:ILX393305 IVT393220:IVT393305 JFP393220:JFP393305 JPL393220:JPL393305 JZH393220:JZH393305 KJD393220:KJD393305 KSZ393220:KSZ393305 LCV393220:LCV393305 LMR393220:LMR393305 LWN393220:LWN393305 MGJ393220:MGJ393305 MQF393220:MQF393305 NAB393220:NAB393305 NJX393220:NJX393305 NTT393220:NTT393305 ODP393220:ODP393305 ONL393220:ONL393305 OXH393220:OXH393305 PHD393220:PHD393305 PQZ393220:PQZ393305 QAV393220:QAV393305 QKR393220:QKR393305 QUN393220:QUN393305 REJ393220:REJ393305 ROF393220:ROF393305 RYB393220:RYB393305 SHX393220:SHX393305 SRT393220:SRT393305 TBP393220:TBP393305 TLL393220:TLL393305 TVH393220:TVH393305 UFD393220:UFD393305 UOZ393220:UOZ393305 UYV393220:UYV393305 VIR393220:VIR393305 VSN393220:VSN393305 WCJ393220:WCJ393305 WMF393220:WMF393305 WWB393220:WWB393305 T458707:T458792 JP458756:JP458841 TL458756:TL458841 ADH458756:ADH458841 AND458756:AND458841 AWZ458756:AWZ458841 BGV458756:BGV458841 BQR458756:BQR458841 CAN458756:CAN458841 CKJ458756:CKJ458841 CUF458756:CUF458841 DEB458756:DEB458841 DNX458756:DNX458841 DXT458756:DXT458841 EHP458756:EHP458841 ERL458756:ERL458841 FBH458756:FBH458841 FLD458756:FLD458841 FUZ458756:FUZ458841 GEV458756:GEV458841 GOR458756:GOR458841 GYN458756:GYN458841 HIJ458756:HIJ458841 HSF458756:HSF458841 ICB458756:ICB458841 ILX458756:ILX458841 IVT458756:IVT458841 JFP458756:JFP458841 JPL458756:JPL458841 JZH458756:JZH458841 KJD458756:KJD458841 KSZ458756:KSZ458841 LCV458756:LCV458841 LMR458756:LMR458841 LWN458756:LWN458841 MGJ458756:MGJ458841 MQF458756:MQF458841 NAB458756:NAB458841 NJX458756:NJX458841 NTT458756:NTT458841 ODP458756:ODP458841 ONL458756:ONL458841 OXH458756:OXH458841 PHD458756:PHD458841 PQZ458756:PQZ458841 QAV458756:QAV458841 QKR458756:QKR458841 QUN458756:QUN458841 REJ458756:REJ458841 ROF458756:ROF458841 RYB458756:RYB458841 SHX458756:SHX458841 SRT458756:SRT458841 TBP458756:TBP458841 TLL458756:TLL458841 TVH458756:TVH458841 UFD458756:UFD458841 UOZ458756:UOZ458841 UYV458756:UYV458841 VIR458756:VIR458841 VSN458756:VSN458841 WCJ458756:WCJ458841 WMF458756:WMF458841 WWB458756:WWB458841 T524243:T524328 JP524292:JP524377 TL524292:TL524377 ADH524292:ADH524377 AND524292:AND524377 AWZ524292:AWZ524377 BGV524292:BGV524377 BQR524292:BQR524377 CAN524292:CAN524377 CKJ524292:CKJ524377 CUF524292:CUF524377 DEB524292:DEB524377 DNX524292:DNX524377 DXT524292:DXT524377 EHP524292:EHP524377 ERL524292:ERL524377 FBH524292:FBH524377 FLD524292:FLD524377 FUZ524292:FUZ524377 GEV524292:GEV524377 GOR524292:GOR524377 GYN524292:GYN524377 HIJ524292:HIJ524377 HSF524292:HSF524377 ICB524292:ICB524377 ILX524292:ILX524377 IVT524292:IVT524377 JFP524292:JFP524377 JPL524292:JPL524377 JZH524292:JZH524377 KJD524292:KJD524377 KSZ524292:KSZ524377 LCV524292:LCV524377 LMR524292:LMR524377 LWN524292:LWN524377 MGJ524292:MGJ524377 MQF524292:MQF524377 NAB524292:NAB524377 NJX524292:NJX524377 NTT524292:NTT524377 ODP524292:ODP524377 ONL524292:ONL524377 OXH524292:OXH524377 PHD524292:PHD524377 PQZ524292:PQZ524377 QAV524292:QAV524377 QKR524292:QKR524377 QUN524292:QUN524377 REJ524292:REJ524377 ROF524292:ROF524377 RYB524292:RYB524377 SHX524292:SHX524377 SRT524292:SRT524377 TBP524292:TBP524377 TLL524292:TLL524377 TVH524292:TVH524377 UFD524292:UFD524377 UOZ524292:UOZ524377 UYV524292:UYV524377 VIR524292:VIR524377 VSN524292:VSN524377 WCJ524292:WCJ524377 WMF524292:WMF524377 WWB524292:WWB524377 T589779:T589864 JP589828:JP589913 TL589828:TL589913 ADH589828:ADH589913 AND589828:AND589913 AWZ589828:AWZ589913 BGV589828:BGV589913 BQR589828:BQR589913 CAN589828:CAN589913 CKJ589828:CKJ589913 CUF589828:CUF589913 DEB589828:DEB589913 DNX589828:DNX589913 DXT589828:DXT589913 EHP589828:EHP589913 ERL589828:ERL589913 FBH589828:FBH589913 FLD589828:FLD589913 FUZ589828:FUZ589913 GEV589828:GEV589913 GOR589828:GOR589913 GYN589828:GYN589913 HIJ589828:HIJ589913 HSF589828:HSF589913 ICB589828:ICB589913 ILX589828:ILX589913 IVT589828:IVT589913 JFP589828:JFP589913 JPL589828:JPL589913 JZH589828:JZH589913 KJD589828:KJD589913 KSZ589828:KSZ589913 LCV589828:LCV589913 LMR589828:LMR589913 LWN589828:LWN589913 MGJ589828:MGJ589913 MQF589828:MQF589913 NAB589828:NAB589913 NJX589828:NJX589913 NTT589828:NTT589913 ODP589828:ODP589913 ONL589828:ONL589913 OXH589828:OXH589913 PHD589828:PHD589913 PQZ589828:PQZ589913 QAV589828:QAV589913 QKR589828:QKR589913 QUN589828:QUN589913 REJ589828:REJ589913 ROF589828:ROF589913 RYB589828:RYB589913 SHX589828:SHX589913 SRT589828:SRT589913 TBP589828:TBP589913 TLL589828:TLL589913 TVH589828:TVH589913 UFD589828:UFD589913 UOZ589828:UOZ589913 UYV589828:UYV589913 VIR589828:VIR589913 VSN589828:VSN589913 WCJ589828:WCJ589913 WMF589828:WMF589913 WWB589828:WWB589913 T655315:T655400 JP655364:JP655449 TL655364:TL655449 ADH655364:ADH655449 AND655364:AND655449 AWZ655364:AWZ655449 BGV655364:BGV655449 BQR655364:BQR655449 CAN655364:CAN655449 CKJ655364:CKJ655449 CUF655364:CUF655449 DEB655364:DEB655449 DNX655364:DNX655449 DXT655364:DXT655449 EHP655364:EHP655449 ERL655364:ERL655449 FBH655364:FBH655449 FLD655364:FLD655449 FUZ655364:FUZ655449 GEV655364:GEV655449 GOR655364:GOR655449 GYN655364:GYN655449 HIJ655364:HIJ655449 HSF655364:HSF655449 ICB655364:ICB655449 ILX655364:ILX655449 IVT655364:IVT655449 JFP655364:JFP655449 JPL655364:JPL655449 JZH655364:JZH655449 KJD655364:KJD655449 KSZ655364:KSZ655449 LCV655364:LCV655449 LMR655364:LMR655449 LWN655364:LWN655449 MGJ655364:MGJ655449 MQF655364:MQF655449 NAB655364:NAB655449 NJX655364:NJX655449 NTT655364:NTT655449 ODP655364:ODP655449 ONL655364:ONL655449 OXH655364:OXH655449 PHD655364:PHD655449 PQZ655364:PQZ655449 QAV655364:QAV655449 QKR655364:QKR655449 QUN655364:QUN655449 REJ655364:REJ655449 ROF655364:ROF655449 RYB655364:RYB655449 SHX655364:SHX655449 SRT655364:SRT655449 TBP655364:TBP655449 TLL655364:TLL655449 TVH655364:TVH655449 UFD655364:UFD655449 UOZ655364:UOZ655449 UYV655364:UYV655449 VIR655364:VIR655449 VSN655364:VSN655449 WCJ655364:WCJ655449 WMF655364:WMF655449 WWB655364:WWB655449 T720851:T720936 JP720900:JP720985 TL720900:TL720985 ADH720900:ADH720985 AND720900:AND720985 AWZ720900:AWZ720985 BGV720900:BGV720985 BQR720900:BQR720985 CAN720900:CAN720985 CKJ720900:CKJ720985 CUF720900:CUF720985 DEB720900:DEB720985 DNX720900:DNX720985 DXT720900:DXT720985 EHP720900:EHP720985 ERL720900:ERL720985 FBH720900:FBH720985 FLD720900:FLD720985 FUZ720900:FUZ720985 GEV720900:GEV720985 GOR720900:GOR720985 GYN720900:GYN720985 HIJ720900:HIJ720985 HSF720900:HSF720985 ICB720900:ICB720985 ILX720900:ILX720985 IVT720900:IVT720985 JFP720900:JFP720985 JPL720900:JPL720985 JZH720900:JZH720985 KJD720900:KJD720985 KSZ720900:KSZ720985 LCV720900:LCV720985 LMR720900:LMR720985 LWN720900:LWN720985 MGJ720900:MGJ720985 MQF720900:MQF720985 NAB720900:NAB720985 NJX720900:NJX720985 NTT720900:NTT720985 ODP720900:ODP720985 ONL720900:ONL720985 OXH720900:OXH720985 PHD720900:PHD720985 PQZ720900:PQZ720985 QAV720900:QAV720985 QKR720900:QKR720985 QUN720900:QUN720985 REJ720900:REJ720985 ROF720900:ROF720985 RYB720900:RYB720985 SHX720900:SHX720985 SRT720900:SRT720985 TBP720900:TBP720985 TLL720900:TLL720985 TVH720900:TVH720985 UFD720900:UFD720985 UOZ720900:UOZ720985 UYV720900:UYV720985 VIR720900:VIR720985 VSN720900:VSN720985 WCJ720900:WCJ720985 WMF720900:WMF720985 WWB720900:WWB720985 T786387:T786472 JP786436:JP786521 TL786436:TL786521 ADH786436:ADH786521 AND786436:AND786521 AWZ786436:AWZ786521 BGV786436:BGV786521 BQR786436:BQR786521 CAN786436:CAN786521 CKJ786436:CKJ786521 CUF786436:CUF786521 DEB786436:DEB786521 DNX786436:DNX786521 DXT786436:DXT786521 EHP786436:EHP786521 ERL786436:ERL786521 FBH786436:FBH786521 FLD786436:FLD786521 FUZ786436:FUZ786521 GEV786436:GEV786521 GOR786436:GOR786521 GYN786436:GYN786521 HIJ786436:HIJ786521 HSF786436:HSF786521 ICB786436:ICB786521 ILX786436:ILX786521 IVT786436:IVT786521 JFP786436:JFP786521 JPL786436:JPL786521 JZH786436:JZH786521 KJD786436:KJD786521 KSZ786436:KSZ786521 LCV786436:LCV786521 LMR786436:LMR786521 LWN786436:LWN786521 MGJ786436:MGJ786521 MQF786436:MQF786521 NAB786436:NAB786521 NJX786436:NJX786521 NTT786436:NTT786521 ODP786436:ODP786521 ONL786436:ONL786521 OXH786436:OXH786521 PHD786436:PHD786521 PQZ786436:PQZ786521 QAV786436:QAV786521 QKR786436:QKR786521 QUN786436:QUN786521 REJ786436:REJ786521 ROF786436:ROF786521 RYB786436:RYB786521 SHX786436:SHX786521 SRT786436:SRT786521 TBP786436:TBP786521 TLL786436:TLL786521 TVH786436:TVH786521 UFD786436:UFD786521 UOZ786436:UOZ786521 UYV786436:UYV786521 VIR786436:VIR786521 VSN786436:VSN786521 WCJ786436:WCJ786521 WMF786436:WMF786521 WWB786436:WWB786521 T851923:T852008 JP851972:JP852057 TL851972:TL852057 ADH851972:ADH852057 AND851972:AND852057 AWZ851972:AWZ852057 BGV851972:BGV852057 BQR851972:BQR852057 CAN851972:CAN852057 CKJ851972:CKJ852057 CUF851972:CUF852057 DEB851972:DEB852057 DNX851972:DNX852057 DXT851972:DXT852057 EHP851972:EHP852057 ERL851972:ERL852057 FBH851972:FBH852057 FLD851972:FLD852057 FUZ851972:FUZ852057 GEV851972:GEV852057 GOR851972:GOR852057 GYN851972:GYN852057 HIJ851972:HIJ852057 HSF851972:HSF852057 ICB851972:ICB852057 ILX851972:ILX852057 IVT851972:IVT852057 JFP851972:JFP852057 JPL851972:JPL852057 JZH851972:JZH852057 KJD851972:KJD852057 KSZ851972:KSZ852057 LCV851972:LCV852057 LMR851972:LMR852057 LWN851972:LWN852057 MGJ851972:MGJ852057 MQF851972:MQF852057 NAB851972:NAB852057 NJX851972:NJX852057 NTT851972:NTT852057 ODP851972:ODP852057 ONL851972:ONL852057 OXH851972:OXH852057 PHD851972:PHD852057 PQZ851972:PQZ852057 QAV851972:QAV852057 QKR851972:QKR852057 QUN851972:QUN852057 REJ851972:REJ852057 ROF851972:ROF852057 RYB851972:RYB852057 SHX851972:SHX852057 SRT851972:SRT852057 TBP851972:TBP852057 TLL851972:TLL852057 TVH851972:TVH852057 UFD851972:UFD852057 UOZ851972:UOZ852057 UYV851972:UYV852057 VIR851972:VIR852057 VSN851972:VSN852057 WCJ851972:WCJ852057 WMF851972:WMF852057 WWB851972:WWB852057 T917459:T917544 JP917508:JP917593 TL917508:TL917593 ADH917508:ADH917593 AND917508:AND917593 AWZ917508:AWZ917593 BGV917508:BGV917593 BQR917508:BQR917593 CAN917508:CAN917593 CKJ917508:CKJ917593 CUF917508:CUF917593 DEB917508:DEB917593 DNX917508:DNX917593 DXT917508:DXT917593 EHP917508:EHP917593 ERL917508:ERL917593 FBH917508:FBH917593 FLD917508:FLD917593 FUZ917508:FUZ917593 GEV917508:GEV917593 GOR917508:GOR917593 GYN917508:GYN917593 HIJ917508:HIJ917593 HSF917508:HSF917593 ICB917508:ICB917593 ILX917508:ILX917593 IVT917508:IVT917593 JFP917508:JFP917593 JPL917508:JPL917593 JZH917508:JZH917593 KJD917508:KJD917593 KSZ917508:KSZ917593 LCV917508:LCV917593 LMR917508:LMR917593 LWN917508:LWN917593 MGJ917508:MGJ917593 MQF917508:MQF917593 NAB917508:NAB917593 NJX917508:NJX917593 NTT917508:NTT917593 ODP917508:ODP917593 ONL917508:ONL917593 OXH917508:OXH917593 PHD917508:PHD917593 PQZ917508:PQZ917593 QAV917508:QAV917593 QKR917508:QKR917593 QUN917508:QUN917593 REJ917508:REJ917593 ROF917508:ROF917593 RYB917508:RYB917593 SHX917508:SHX917593 SRT917508:SRT917593 TBP917508:TBP917593 TLL917508:TLL917593 TVH917508:TVH917593 UFD917508:UFD917593 UOZ917508:UOZ917593 UYV917508:UYV917593 VIR917508:VIR917593 VSN917508:VSN917593 WCJ917508:WCJ917593 WMF917508:WMF917593 WWB917508:WWB917593 T982995:T983080 JP983044:JP983129 TL983044:TL983129 ADH983044:ADH983129 AND983044:AND983129 AWZ983044:AWZ983129 BGV983044:BGV983129 BQR983044:BQR983129 CAN983044:CAN983129 CKJ983044:CKJ983129 CUF983044:CUF983129 DEB983044:DEB983129 DNX983044:DNX983129 DXT983044:DXT983129 EHP983044:EHP983129 ERL983044:ERL983129 FBH983044:FBH983129 FLD983044:FLD983129 FUZ983044:FUZ983129 GEV983044:GEV983129 GOR983044:GOR983129 GYN983044:GYN983129 HIJ983044:HIJ983129 HSF983044:HSF983129 ICB983044:ICB983129 ILX983044:ILX983129 IVT983044:IVT983129 JFP983044:JFP983129 JPL983044:JPL983129 JZH983044:JZH983129 KJD983044:KJD983129 KSZ983044:KSZ983129 LCV983044:LCV983129 LMR983044:LMR983129 LWN983044:LWN983129 MGJ983044:MGJ983129 MQF983044:MQF983129 NAB983044:NAB983129 NJX983044:NJX983129 NTT983044:NTT983129 ODP983044:ODP983129 ONL983044:ONL983129 OXH983044:OXH983129 PHD983044:PHD983129 PQZ983044:PQZ983129 QAV983044:QAV983129 QKR983044:QKR983129 QUN983044:QUN983129 REJ983044:REJ983129 ROF983044:ROF983129 RYB983044:RYB983129 SHX983044:SHX983129 SRT983044:SRT983129 TBP983044:TBP983129 TLL983044:TLL983129 TVH983044:TVH983129 UFD983044:UFD983129 UOZ983044:UOZ983129 UYV983044:UYV983129 VIR983044:VIR983129 VSN983044:VSN983129 WCJ983044:WCJ983129 WMF983044:WMF983129 WWB983044:WWB983129 T10:T40 JP10:JP89 TL10:TL89 ADH10:ADH89 AND10:AND89 AWZ10:AWZ89 BGV10:BGV89 BQR10:BQR89 CAN10:CAN89 CKJ10:CKJ89 CUF10:CUF89 DEB10:DEB89 DNX10:DNX89 DXT10:DXT89 EHP10:EHP89 ERL10:ERL89 FBH10:FBH89 FLD10:FLD89 FUZ10:FUZ89 GEV10:GEV89 GOR10:GOR89 GYN10:GYN89 HIJ10:HIJ89 HSF10:HSF89 ICB10:ICB89 ILX10:ILX89 IVT10:IVT89 JFP10:JFP89 JPL10:JPL89 JZH10:JZH89 KJD10:KJD89 KSZ10:KSZ89 LCV10:LCV89 LMR10:LMR89 LWN10:LWN89 MGJ10:MGJ89 MQF10:MQF89 NAB10:NAB89 NJX10:NJX89 NTT10:NTT89 ODP10:ODP89 ONL10:ONL89 OXH10:OXH89 PHD10:PHD89 PQZ10:PQZ89 QAV10:QAV89 QKR10:QKR89 QUN10:QUN89 REJ10:REJ89 ROF10:ROF89 RYB10:RYB89 SHX10:SHX89 SRT10:SRT89 TBP10:TBP89 TLL10:TLL89 TVH10:TVH89 UFD10:UFD89 UOZ10:UOZ89 UYV10:UYV89 VIR10:VIR89 VSN10:VSN89 WCJ10:WCJ89 WMF10:WMF89 WWB10:WWB89" xr:uid="{00000000-0002-0000-0F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orientation="landscape" verticalDpi="4294967293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 r:id="rId3"/>
  <legacyDrawingHF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2"/>
  <sheetViews>
    <sheetView workbookViewId="0">
      <selection activeCell="S12" sqref="S12"/>
    </sheetView>
  </sheetViews>
  <sheetFormatPr defaultRowHeight="12.75" x14ac:dyDescent="0.2"/>
  <cols>
    <col min="1" max="1" width="5" customWidth="1"/>
    <col min="2" max="2" width="21" customWidth="1"/>
    <col min="3" max="3" width="18.7109375" customWidth="1"/>
  </cols>
  <sheetData>
    <row r="1" spans="1:18" ht="25.5" x14ac:dyDescent="0.35">
      <c r="F1" s="1209" t="s">
        <v>772</v>
      </c>
    </row>
    <row r="2" spans="1:18" ht="25.5" x14ac:dyDescent="0.35">
      <c r="D2" s="1209" t="s">
        <v>313</v>
      </c>
    </row>
    <row r="3" spans="1:18" ht="27" x14ac:dyDescent="0.35">
      <c r="C3" s="1211" t="s">
        <v>0</v>
      </c>
      <c r="F3" s="1210" t="s">
        <v>29</v>
      </c>
    </row>
    <row r="4" spans="1:18" x14ac:dyDescent="0.2">
      <c r="C4" s="1211" t="s">
        <v>648</v>
      </c>
    </row>
    <row r="6" spans="1:18" ht="13.5" thickBot="1" x14ac:dyDescent="0.25"/>
    <row r="7" spans="1:18" ht="18.75" customHeight="1" thickTop="1" x14ac:dyDescent="0.2">
      <c r="A7" s="1919" t="s">
        <v>4</v>
      </c>
      <c r="B7" s="1921" t="s">
        <v>30</v>
      </c>
      <c r="C7" s="1923" t="s">
        <v>5</v>
      </c>
      <c r="D7" s="1925" t="s">
        <v>6</v>
      </c>
      <c r="E7" s="1926"/>
      <c r="F7" s="1927" t="s">
        <v>7</v>
      </c>
      <c r="G7" s="1928"/>
      <c r="H7" s="1925" t="s">
        <v>8</v>
      </c>
      <c r="I7" s="1926"/>
      <c r="J7" s="1927" t="s">
        <v>9</v>
      </c>
      <c r="K7" s="1928"/>
      <c r="L7" s="1925" t="s">
        <v>10</v>
      </c>
      <c r="M7" s="1926"/>
      <c r="N7" s="1927" t="s">
        <v>11</v>
      </c>
      <c r="O7" s="1928"/>
      <c r="P7" s="1929" t="s">
        <v>18</v>
      </c>
      <c r="Q7" s="1930"/>
      <c r="R7" s="1931"/>
    </row>
    <row r="8" spans="1:18" ht="20.25" customHeight="1" x14ac:dyDescent="0.2">
      <c r="A8" s="1920"/>
      <c r="B8" s="1922"/>
      <c r="C8" s="1924"/>
      <c r="D8" s="1935" t="s">
        <v>451</v>
      </c>
      <c r="E8" s="1936"/>
      <c r="F8" s="1935" t="s">
        <v>451</v>
      </c>
      <c r="G8" s="1936"/>
      <c r="H8" s="1935" t="s">
        <v>452</v>
      </c>
      <c r="I8" s="1936"/>
      <c r="J8" s="1935" t="s">
        <v>453</v>
      </c>
      <c r="K8" s="1936"/>
      <c r="L8" s="1937" t="s">
        <v>454</v>
      </c>
      <c r="M8" s="1938"/>
      <c r="N8" s="1937" t="s">
        <v>455</v>
      </c>
      <c r="O8" s="1938"/>
      <c r="P8" s="1932"/>
      <c r="Q8" s="1933"/>
      <c r="R8" s="1934"/>
    </row>
    <row r="9" spans="1:18" ht="19.5" customHeight="1" x14ac:dyDescent="0.2">
      <c r="A9" s="1920"/>
      <c r="B9" s="1922"/>
      <c r="C9" s="1924"/>
      <c r="D9" s="737"/>
      <c r="E9" s="738"/>
      <c r="F9" s="737"/>
      <c r="G9" s="739"/>
      <c r="H9" s="740"/>
      <c r="I9" s="738"/>
      <c r="J9" s="737"/>
      <c r="K9" s="739"/>
      <c r="L9" s="740"/>
      <c r="M9" s="738"/>
      <c r="N9" s="737"/>
      <c r="O9" s="741"/>
      <c r="P9" s="740"/>
      <c r="Q9" s="742"/>
      <c r="R9" s="743"/>
    </row>
    <row r="10" spans="1:18" ht="15.75" x14ac:dyDescent="0.2">
      <c r="A10" s="744"/>
      <c r="B10" s="745"/>
      <c r="C10" s="746"/>
      <c r="D10" s="747" t="s">
        <v>19</v>
      </c>
      <c r="E10" s="748" t="s">
        <v>20</v>
      </c>
      <c r="F10" s="747" t="s">
        <v>19</v>
      </c>
      <c r="G10" s="749" t="s">
        <v>20</v>
      </c>
      <c r="H10" s="750" t="s">
        <v>19</v>
      </c>
      <c r="I10" s="748" t="s">
        <v>20</v>
      </c>
      <c r="J10" s="747" t="s">
        <v>19</v>
      </c>
      <c r="K10" s="749" t="s">
        <v>20</v>
      </c>
      <c r="L10" s="750" t="s">
        <v>19</v>
      </c>
      <c r="M10" s="748" t="s">
        <v>20</v>
      </c>
      <c r="N10" s="747" t="s">
        <v>19</v>
      </c>
      <c r="O10" s="751" t="s">
        <v>20</v>
      </c>
      <c r="P10" s="750" t="s">
        <v>19</v>
      </c>
      <c r="Q10" s="752" t="s">
        <v>21</v>
      </c>
      <c r="R10" s="753" t="s">
        <v>22</v>
      </c>
    </row>
    <row r="11" spans="1:18" ht="16.5" thickBot="1" x14ac:dyDescent="0.25">
      <c r="A11" s="754"/>
      <c r="B11" s="755"/>
      <c r="C11" s="756"/>
      <c r="D11" s="757"/>
      <c r="E11" s="758"/>
      <c r="F11" s="757"/>
      <c r="G11" s="759"/>
      <c r="H11" s="757"/>
      <c r="I11" s="758"/>
      <c r="J11" s="757"/>
      <c r="K11" s="759"/>
      <c r="L11" s="757"/>
      <c r="M11" s="758"/>
      <c r="N11" s="757"/>
      <c r="O11" s="759"/>
      <c r="P11" s="757"/>
      <c r="Q11" s="760"/>
      <c r="R11" s="761"/>
    </row>
    <row r="12" spans="1:18" ht="17.25" thickTop="1" x14ac:dyDescent="0.25">
      <c r="A12" s="346">
        <v>1</v>
      </c>
      <c r="B12" s="1212" t="s">
        <v>230</v>
      </c>
      <c r="C12" s="1213" t="s">
        <v>231</v>
      </c>
      <c r="D12" s="347">
        <v>1</v>
      </c>
      <c r="E12" s="1214">
        <v>5343</v>
      </c>
      <c r="F12" s="348">
        <v>1</v>
      </c>
      <c r="G12" s="349">
        <v>7476</v>
      </c>
      <c r="H12" s="350">
        <v>1</v>
      </c>
      <c r="I12" s="351">
        <v>4244</v>
      </c>
      <c r="J12" s="348">
        <v>1</v>
      </c>
      <c r="K12" s="352">
        <v>5408</v>
      </c>
      <c r="L12" s="350">
        <v>3</v>
      </c>
      <c r="M12" s="351">
        <v>3603</v>
      </c>
      <c r="N12" s="348">
        <v>3</v>
      </c>
      <c r="O12" s="352">
        <v>3378</v>
      </c>
      <c r="P12" s="807">
        <f t="shared" ref="P12:P22" si="0">D12+F12+H12+J12+L12+N12</f>
        <v>10</v>
      </c>
      <c r="Q12" s="807">
        <f t="shared" ref="Q12:Q22" si="1">E12+G12+I12+K12+M12+O12</f>
        <v>29452</v>
      </c>
      <c r="R12" s="975">
        <v>1</v>
      </c>
    </row>
    <row r="13" spans="1:18" ht="16.5" x14ac:dyDescent="0.25">
      <c r="A13" s="358">
        <v>2</v>
      </c>
      <c r="B13" s="1215" t="s">
        <v>236</v>
      </c>
      <c r="C13" s="1216" t="s">
        <v>90</v>
      </c>
      <c r="D13" s="359">
        <v>3</v>
      </c>
      <c r="E13" s="1217">
        <v>2112</v>
      </c>
      <c r="F13" s="360">
        <v>6</v>
      </c>
      <c r="G13" s="361">
        <v>3118</v>
      </c>
      <c r="H13" s="360">
        <v>4</v>
      </c>
      <c r="I13" s="362">
        <v>3068</v>
      </c>
      <c r="J13" s="363">
        <v>2</v>
      </c>
      <c r="K13" s="361">
        <v>5316</v>
      </c>
      <c r="L13" s="360">
        <v>1</v>
      </c>
      <c r="M13" s="362">
        <v>6658</v>
      </c>
      <c r="N13" s="363">
        <v>1</v>
      </c>
      <c r="O13" s="361">
        <v>5070</v>
      </c>
      <c r="P13" s="807">
        <f t="shared" si="0"/>
        <v>17</v>
      </c>
      <c r="Q13" s="807">
        <f t="shared" si="1"/>
        <v>25342</v>
      </c>
      <c r="R13" s="975">
        <v>2</v>
      </c>
    </row>
    <row r="14" spans="1:18" ht="16.5" x14ac:dyDescent="0.25">
      <c r="A14" s="358">
        <v>3</v>
      </c>
      <c r="B14" s="1218" t="s">
        <v>233</v>
      </c>
      <c r="C14" s="1216" t="s">
        <v>113</v>
      </c>
      <c r="D14" s="359">
        <v>2</v>
      </c>
      <c r="E14" s="1217">
        <v>4868</v>
      </c>
      <c r="F14" s="360">
        <v>5</v>
      </c>
      <c r="G14" s="361">
        <v>4317</v>
      </c>
      <c r="H14" s="360">
        <v>7</v>
      </c>
      <c r="I14" s="362">
        <v>2684</v>
      </c>
      <c r="J14" s="363">
        <v>3</v>
      </c>
      <c r="K14" s="361">
        <v>4381</v>
      </c>
      <c r="L14" s="360">
        <v>7</v>
      </c>
      <c r="M14" s="362">
        <v>2374</v>
      </c>
      <c r="N14" s="363">
        <v>2</v>
      </c>
      <c r="O14" s="361">
        <v>3406</v>
      </c>
      <c r="P14" s="807">
        <f t="shared" si="0"/>
        <v>26</v>
      </c>
      <c r="Q14" s="807">
        <f t="shared" si="1"/>
        <v>22030</v>
      </c>
      <c r="R14" s="975">
        <v>3</v>
      </c>
    </row>
    <row r="15" spans="1:18" ht="16.5" x14ac:dyDescent="0.25">
      <c r="A15" s="346">
        <v>4</v>
      </c>
      <c r="B15" s="1218" t="s">
        <v>234</v>
      </c>
      <c r="C15" s="1216" t="s">
        <v>273</v>
      </c>
      <c r="D15" s="359">
        <v>6</v>
      </c>
      <c r="E15" s="1217">
        <v>1300</v>
      </c>
      <c r="F15" s="360">
        <v>4</v>
      </c>
      <c r="G15" s="361">
        <v>4729</v>
      </c>
      <c r="H15" s="360">
        <v>3</v>
      </c>
      <c r="I15" s="362">
        <v>3246</v>
      </c>
      <c r="J15" s="363">
        <v>5</v>
      </c>
      <c r="K15" s="361">
        <v>4068</v>
      </c>
      <c r="L15" s="360">
        <v>2</v>
      </c>
      <c r="M15" s="362">
        <v>4759</v>
      </c>
      <c r="N15" s="363">
        <v>6</v>
      </c>
      <c r="O15" s="361">
        <v>2341</v>
      </c>
      <c r="P15" s="807">
        <f t="shared" si="0"/>
        <v>26</v>
      </c>
      <c r="Q15" s="807">
        <f t="shared" si="1"/>
        <v>20443</v>
      </c>
      <c r="R15" s="975">
        <v>4</v>
      </c>
    </row>
    <row r="16" spans="1:18" ht="16.5" x14ac:dyDescent="0.25">
      <c r="A16" s="358">
        <v>5</v>
      </c>
      <c r="B16" s="1215" t="s">
        <v>232</v>
      </c>
      <c r="C16" s="1216" t="s">
        <v>201</v>
      </c>
      <c r="D16" s="359">
        <v>8</v>
      </c>
      <c r="E16" s="1217">
        <v>1191</v>
      </c>
      <c r="F16" s="360">
        <v>2</v>
      </c>
      <c r="G16" s="361">
        <v>6897</v>
      </c>
      <c r="H16" s="360">
        <v>2</v>
      </c>
      <c r="I16" s="362">
        <v>3327</v>
      </c>
      <c r="J16" s="363">
        <v>6</v>
      </c>
      <c r="K16" s="361">
        <v>3820</v>
      </c>
      <c r="L16" s="360">
        <v>4</v>
      </c>
      <c r="M16" s="362">
        <v>3392</v>
      </c>
      <c r="N16" s="363">
        <v>5</v>
      </c>
      <c r="O16" s="361">
        <v>2438</v>
      </c>
      <c r="P16" s="807">
        <f t="shared" si="0"/>
        <v>27</v>
      </c>
      <c r="Q16" s="807">
        <f t="shared" si="1"/>
        <v>21065</v>
      </c>
      <c r="R16" s="975">
        <v>5</v>
      </c>
    </row>
    <row r="17" spans="1:18" ht="16.5" x14ac:dyDescent="0.25">
      <c r="A17" s="358">
        <v>6</v>
      </c>
      <c r="B17" s="1215" t="s">
        <v>449</v>
      </c>
      <c r="C17" s="1216" t="s">
        <v>96</v>
      </c>
      <c r="D17" s="359">
        <v>4</v>
      </c>
      <c r="E17" s="1217">
        <v>2074</v>
      </c>
      <c r="F17" s="360">
        <v>3</v>
      </c>
      <c r="G17" s="361">
        <v>4981</v>
      </c>
      <c r="H17" s="360">
        <v>6</v>
      </c>
      <c r="I17" s="362">
        <v>2882</v>
      </c>
      <c r="J17" s="363">
        <v>7</v>
      </c>
      <c r="K17" s="361">
        <v>3268</v>
      </c>
      <c r="L17" s="360">
        <v>6</v>
      </c>
      <c r="M17" s="362">
        <v>2384</v>
      </c>
      <c r="N17" s="363">
        <v>7</v>
      </c>
      <c r="O17" s="361">
        <v>1822</v>
      </c>
      <c r="P17" s="807">
        <f t="shared" si="0"/>
        <v>33</v>
      </c>
      <c r="Q17" s="807">
        <f t="shared" si="1"/>
        <v>17411</v>
      </c>
      <c r="R17" s="975">
        <v>6</v>
      </c>
    </row>
    <row r="18" spans="1:18" ht="16.5" x14ac:dyDescent="0.25">
      <c r="A18" s="346">
        <v>7</v>
      </c>
      <c r="B18" s="1215" t="s">
        <v>275</v>
      </c>
      <c r="C18" s="1216" t="s">
        <v>276</v>
      </c>
      <c r="D18" s="359">
        <v>9</v>
      </c>
      <c r="E18" s="365">
        <v>624</v>
      </c>
      <c r="F18" s="350">
        <v>7</v>
      </c>
      <c r="G18" s="361">
        <v>2653</v>
      </c>
      <c r="H18" s="360">
        <v>5</v>
      </c>
      <c r="I18" s="362">
        <v>3004</v>
      </c>
      <c r="J18" s="363">
        <v>4</v>
      </c>
      <c r="K18" s="361">
        <v>4092</v>
      </c>
      <c r="L18" s="360">
        <v>9</v>
      </c>
      <c r="M18" s="362">
        <v>1550</v>
      </c>
      <c r="N18" s="363">
        <v>4</v>
      </c>
      <c r="O18" s="361">
        <v>2575</v>
      </c>
      <c r="P18" s="807">
        <f t="shared" si="0"/>
        <v>38</v>
      </c>
      <c r="Q18" s="807">
        <f t="shared" si="1"/>
        <v>14498</v>
      </c>
      <c r="R18" s="975">
        <v>7</v>
      </c>
    </row>
    <row r="19" spans="1:18" ht="16.5" x14ac:dyDescent="0.25">
      <c r="A19" s="358">
        <v>8</v>
      </c>
      <c r="B19" s="1219" t="s">
        <v>235</v>
      </c>
      <c r="C19" s="1220" t="s">
        <v>172</v>
      </c>
      <c r="D19" s="364">
        <v>5</v>
      </c>
      <c r="E19" s="1385">
        <v>1387</v>
      </c>
      <c r="F19" s="360">
        <v>9</v>
      </c>
      <c r="G19" s="361">
        <v>1597</v>
      </c>
      <c r="H19" s="360">
        <v>9</v>
      </c>
      <c r="I19" s="362">
        <v>2263</v>
      </c>
      <c r="J19" s="363">
        <v>12</v>
      </c>
      <c r="K19" s="361"/>
      <c r="L19" s="360">
        <v>8</v>
      </c>
      <c r="M19" s="362">
        <v>1816</v>
      </c>
      <c r="N19" s="363">
        <v>8</v>
      </c>
      <c r="O19" s="361">
        <v>1514</v>
      </c>
      <c r="P19" s="807">
        <f t="shared" si="0"/>
        <v>51</v>
      </c>
      <c r="Q19" s="807">
        <f t="shared" si="1"/>
        <v>8577</v>
      </c>
      <c r="R19" s="975">
        <v>8</v>
      </c>
    </row>
    <row r="20" spans="1:18" ht="16.5" x14ac:dyDescent="0.25">
      <c r="A20" s="358">
        <v>9</v>
      </c>
      <c r="B20" s="1218" t="s">
        <v>274</v>
      </c>
      <c r="C20" s="1216" t="s">
        <v>448</v>
      </c>
      <c r="D20" s="359">
        <v>10</v>
      </c>
      <c r="E20" s="365">
        <v>441</v>
      </c>
      <c r="F20" s="360">
        <v>8</v>
      </c>
      <c r="G20" s="361">
        <v>1612</v>
      </c>
      <c r="H20" s="360">
        <v>10</v>
      </c>
      <c r="I20" s="362">
        <v>1835</v>
      </c>
      <c r="J20" s="363">
        <v>8</v>
      </c>
      <c r="K20" s="361">
        <v>2834</v>
      </c>
      <c r="L20" s="360">
        <v>5</v>
      </c>
      <c r="M20" s="362">
        <v>2532</v>
      </c>
      <c r="N20" s="363">
        <v>12</v>
      </c>
      <c r="O20" s="361"/>
      <c r="P20" s="807">
        <f t="shared" si="0"/>
        <v>53</v>
      </c>
      <c r="Q20" s="807">
        <f t="shared" si="1"/>
        <v>9254</v>
      </c>
      <c r="R20" s="975">
        <v>9</v>
      </c>
    </row>
    <row r="21" spans="1:18" ht="16.5" x14ac:dyDescent="0.25">
      <c r="A21" s="346">
        <v>10</v>
      </c>
      <c r="B21" s="1218" t="s">
        <v>450</v>
      </c>
      <c r="C21" s="1216" t="s">
        <v>262</v>
      </c>
      <c r="D21" s="359">
        <v>7</v>
      </c>
      <c r="E21" s="366">
        <v>1281</v>
      </c>
      <c r="F21" s="360">
        <v>10</v>
      </c>
      <c r="G21" s="361">
        <v>1237</v>
      </c>
      <c r="H21" s="360">
        <v>8</v>
      </c>
      <c r="I21" s="362">
        <v>2603</v>
      </c>
      <c r="J21" s="363">
        <v>10</v>
      </c>
      <c r="K21" s="361">
        <v>2039</v>
      </c>
      <c r="L21" s="360">
        <v>10</v>
      </c>
      <c r="M21" s="362">
        <v>1221</v>
      </c>
      <c r="N21" s="363">
        <v>10</v>
      </c>
      <c r="O21" s="361">
        <v>847</v>
      </c>
      <c r="P21" s="807">
        <f t="shared" si="0"/>
        <v>55</v>
      </c>
      <c r="Q21" s="807">
        <f t="shared" si="1"/>
        <v>9228</v>
      </c>
      <c r="R21" s="975">
        <v>10</v>
      </c>
    </row>
    <row r="22" spans="1:18" ht="17.25" thickBot="1" x14ac:dyDescent="0.3">
      <c r="A22" s="1239">
        <v>11</v>
      </c>
      <c r="B22" s="1240" t="s">
        <v>198</v>
      </c>
      <c r="C22" s="1241" t="s">
        <v>196</v>
      </c>
      <c r="D22" s="1242">
        <v>11</v>
      </c>
      <c r="E22" s="1243">
        <v>228</v>
      </c>
      <c r="F22" s="1225">
        <v>11</v>
      </c>
      <c r="G22" s="1229">
        <v>1225</v>
      </c>
      <c r="H22" s="1225">
        <v>11</v>
      </c>
      <c r="I22" s="1226">
        <v>1438</v>
      </c>
      <c r="J22" s="1227">
        <v>9</v>
      </c>
      <c r="K22" s="1229">
        <v>2470</v>
      </c>
      <c r="L22" s="1225">
        <v>11</v>
      </c>
      <c r="M22" s="1226">
        <v>893</v>
      </c>
      <c r="N22" s="1227">
        <v>9</v>
      </c>
      <c r="O22" s="1229">
        <v>962</v>
      </c>
      <c r="P22" s="1244">
        <f t="shared" si="0"/>
        <v>62</v>
      </c>
      <c r="Q22" s="1244">
        <f t="shared" si="1"/>
        <v>7216</v>
      </c>
      <c r="R22" s="1245">
        <v>11</v>
      </c>
    </row>
  </sheetData>
  <sortState ref="B12:Q22">
    <sortCondition ref="P12:P22"/>
    <sortCondition descending="1" ref="Q12:Q22"/>
  </sortState>
  <mergeCells count="16">
    <mergeCell ref="J7:K7"/>
    <mergeCell ref="L7:M7"/>
    <mergeCell ref="N7:O7"/>
    <mergeCell ref="P7:R8"/>
    <mergeCell ref="D8:E8"/>
    <mergeCell ref="F8:G8"/>
    <mergeCell ref="H8:I8"/>
    <mergeCell ref="J8:K8"/>
    <mergeCell ref="L8:M8"/>
    <mergeCell ref="N8:O8"/>
    <mergeCell ref="H7:I7"/>
    <mergeCell ref="A7:A9"/>
    <mergeCell ref="B7:B9"/>
    <mergeCell ref="C7:C9"/>
    <mergeCell ref="D7:E7"/>
    <mergeCell ref="F7:G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AE49"/>
  <sheetViews>
    <sheetView showRowColHeaders="0" topLeftCell="A4" zoomScaleNormal="100" workbookViewId="0">
      <selection activeCell="AG17" sqref="AG17"/>
    </sheetView>
  </sheetViews>
  <sheetFormatPr defaultRowHeight="12.75" x14ac:dyDescent="0.2"/>
  <cols>
    <col min="1" max="1" width="4.7109375" customWidth="1"/>
    <col min="2" max="2" width="19" customWidth="1"/>
    <col min="3" max="3" width="18.7109375" customWidth="1"/>
    <col min="4" max="4" width="6.28515625" customWidth="1"/>
    <col min="6" max="6" width="6.28515625" customWidth="1"/>
    <col min="8" max="8" width="6.42578125" customWidth="1"/>
    <col min="10" max="10" width="6.140625" customWidth="1"/>
    <col min="12" max="12" width="6.28515625" customWidth="1"/>
    <col min="14" max="14" width="6.28515625" customWidth="1"/>
    <col min="17" max="17" width="6.42578125" customWidth="1"/>
    <col min="18" max="18" width="11.140625" customWidth="1"/>
    <col min="19" max="19" width="10" customWidth="1"/>
    <col min="24" max="31" width="0" hidden="1" customWidth="1"/>
  </cols>
  <sheetData>
    <row r="1" spans="1:31" ht="27" x14ac:dyDescent="0.35">
      <c r="B1" t="s">
        <v>773</v>
      </c>
      <c r="G1" s="1210" t="s">
        <v>772</v>
      </c>
    </row>
    <row r="2" spans="1:31" ht="27" x14ac:dyDescent="0.35">
      <c r="B2" t="s">
        <v>774</v>
      </c>
      <c r="E2" s="1210" t="s">
        <v>484</v>
      </c>
    </row>
    <row r="3" spans="1:31" ht="27" x14ac:dyDescent="0.35">
      <c r="G3" s="1210" t="s">
        <v>29</v>
      </c>
    </row>
    <row r="6" spans="1:31" ht="13.5" thickBot="1" x14ac:dyDescent="0.25"/>
    <row r="7" spans="1:31" ht="24.75" customHeight="1" thickTop="1" x14ac:dyDescent="0.2">
      <c r="A7" s="1951" t="s">
        <v>4</v>
      </c>
      <c r="B7" s="1953" t="s">
        <v>30</v>
      </c>
      <c r="C7" s="1955" t="s">
        <v>5</v>
      </c>
      <c r="D7" s="1941" t="s">
        <v>6</v>
      </c>
      <c r="E7" s="1942"/>
      <c r="F7" s="1939" t="s">
        <v>7</v>
      </c>
      <c r="G7" s="1940"/>
      <c r="H7" s="1941" t="s">
        <v>8</v>
      </c>
      <c r="I7" s="1942"/>
      <c r="J7" s="1939" t="s">
        <v>9</v>
      </c>
      <c r="K7" s="1940"/>
      <c r="L7" s="1941" t="s">
        <v>10</v>
      </c>
      <c r="M7" s="1942"/>
      <c r="N7" s="1939" t="s">
        <v>11</v>
      </c>
      <c r="O7" s="1940"/>
      <c r="P7" s="762" t="s">
        <v>199</v>
      </c>
      <c r="Q7" s="1943" t="s">
        <v>18</v>
      </c>
      <c r="R7" s="1944"/>
      <c r="S7" s="1945"/>
    </row>
    <row r="8" spans="1:31" ht="36.75" customHeight="1" x14ac:dyDescent="0.2">
      <c r="A8" s="1952"/>
      <c r="B8" s="1954"/>
      <c r="C8" s="1956"/>
      <c r="D8" s="1935" t="s">
        <v>671</v>
      </c>
      <c r="E8" s="1949"/>
      <c r="F8" s="1935" t="s">
        <v>672</v>
      </c>
      <c r="G8" s="1949"/>
      <c r="H8" s="1937" t="s">
        <v>673</v>
      </c>
      <c r="I8" s="1950"/>
      <c r="J8" s="1937" t="s">
        <v>674</v>
      </c>
      <c r="K8" s="1950"/>
      <c r="L8" s="1937" t="s">
        <v>675</v>
      </c>
      <c r="M8" s="1950"/>
      <c r="N8" s="1937" t="s">
        <v>676</v>
      </c>
      <c r="O8" s="1950"/>
      <c r="P8" s="763">
        <v>-0.5</v>
      </c>
      <c r="Q8" s="1946"/>
      <c r="R8" s="1947"/>
      <c r="S8" s="1948"/>
    </row>
    <row r="9" spans="1:31" ht="5.25" customHeight="1" x14ac:dyDescent="0.2">
      <c r="A9" s="1952"/>
      <c r="B9" s="1954"/>
      <c r="C9" s="1956"/>
      <c r="D9" s="764"/>
      <c r="E9" s="765"/>
      <c r="F9" s="764"/>
      <c r="G9" s="766"/>
      <c r="H9" s="767"/>
      <c r="I9" s="765"/>
      <c r="J9" s="764"/>
      <c r="K9" s="766"/>
      <c r="L9" s="767"/>
      <c r="M9" s="765"/>
      <c r="N9" s="764"/>
      <c r="O9" s="768"/>
      <c r="P9" s="769"/>
      <c r="Q9" s="767"/>
      <c r="R9" s="770"/>
      <c r="S9" s="771"/>
    </row>
    <row r="10" spans="1:31" ht="22.5" customHeight="1" x14ac:dyDescent="0.2">
      <c r="A10" s="772"/>
      <c r="B10" s="773"/>
      <c r="C10" s="774"/>
      <c r="D10" s="775" t="s">
        <v>19</v>
      </c>
      <c r="E10" s="776" t="s">
        <v>20</v>
      </c>
      <c r="F10" s="775" t="s">
        <v>19</v>
      </c>
      <c r="G10" s="777" t="s">
        <v>20</v>
      </c>
      <c r="H10" s="778" t="s">
        <v>19</v>
      </c>
      <c r="I10" s="776" t="s">
        <v>20</v>
      </c>
      <c r="J10" s="775" t="s">
        <v>19</v>
      </c>
      <c r="K10" s="777" t="s">
        <v>20</v>
      </c>
      <c r="L10" s="778" t="s">
        <v>19</v>
      </c>
      <c r="M10" s="776" t="s">
        <v>20</v>
      </c>
      <c r="N10" s="775" t="s">
        <v>19</v>
      </c>
      <c r="O10" s="779" t="s">
        <v>20</v>
      </c>
      <c r="P10" s="780"/>
      <c r="Q10" s="778" t="s">
        <v>19</v>
      </c>
      <c r="R10" s="781" t="s">
        <v>21</v>
      </c>
      <c r="S10" s="782" t="s">
        <v>22</v>
      </c>
    </row>
    <row r="11" spans="1:31" ht="16.5" thickBot="1" x14ac:dyDescent="0.25">
      <c r="A11" s="783"/>
      <c r="B11" s="784"/>
      <c r="C11" s="785"/>
      <c r="D11" s="786"/>
      <c r="E11" s="787"/>
      <c r="F11" s="786"/>
      <c r="G11" s="788"/>
      <c r="H11" s="786"/>
      <c r="I11" s="787"/>
      <c r="J11" s="786"/>
      <c r="K11" s="788"/>
      <c r="L11" s="786"/>
      <c r="M11" s="787"/>
      <c r="N11" s="786"/>
      <c r="O11" s="788"/>
      <c r="P11" s="789"/>
      <c r="Q11" s="790"/>
      <c r="R11" s="791"/>
      <c r="S11" s="792"/>
      <c r="AD11" t="s">
        <v>200</v>
      </c>
      <c r="AE11" s="1247">
        <v>0.5</v>
      </c>
    </row>
    <row r="12" spans="1:31" ht="16.5" thickTop="1" x14ac:dyDescent="0.2">
      <c r="A12" s="346">
        <v>1</v>
      </c>
      <c r="B12" s="1207" t="s">
        <v>759</v>
      </c>
      <c r="C12" s="368" t="s">
        <v>483</v>
      </c>
      <c r="D12" s="350">
        <v>16</v>
      </c>
      <c r="E12" s="351">
        <v>803</v>
      </c>
      <c r="F12" s="348">
        <v>15</v>
      </c>
      <c r="G12" s="1205">
        <v>1076</v>
      </c>
      <c r="H12" s="350">
        <v>4</v>
      </c>
      <c r="I12" s="351">
        <v>2553</v>
      </c>
      <c r="J12" s="348">
        <v>3</v>
      </c>
      <c r="K12" s="352">
        <v>6194</v>
      </c>
      <c r="L12" s="350">
        <v>5</v>
      </c>
      <c r="M12" s="351">
        <v>1630</v>
      </c>
      <c r="N12" s="348">
        <v>1</v>
      </c>
      <c r="O12" s="988">
        <v>3830</v>
      </c>
      <c r="P12" s="402">
        <f t="shared" ref="P12:P35" si="0">IF(ISNUMBER(AE12)=TRUE,AE12,"")</f>
        <v>8</v>
      </c>
      <c r="Q12" s="1221">
        <f t="shared" ref="Q12:Q35" si="1">IF(ISNUMBER(D12)=TRUE,SUM(D12,F12,H12,J12,L12,N12)-P12,"")</f>
        <v>36</v>
      </c>
      <c r="R12" s="1222">
        <f t="shared" ref="R12:R35" si="2">IF(ISNUMBER(E12)=TRUE,SUM(E12,G12,I12,K12,M12,O12),"")</f>
        <v>16086</v>
      </c>
      <c r="S12" s="1223">
        <f t="shared" ref="S12:S35" si="3">IF(ISNUMBER(AC12)=TRUE,AC12,"")</f>
        <v>1</v>
      </c>
      <c r="X12">
        <f>IF(ISNUMBER(S12)=TRUE,1,"")</f>
        <v>1</v>
      </c>
      <c r="Y12">
        <f>IF(ISNUMBER(Q12)=TRUE,Q12,"")</f>
        <v>36</v>
      </c>
      <c r="Z12">
        <f>IF(ISNUMBER(R12)=TRUE,R12,"")</f>
        <v>16086</v>
      </c>
      <c r="AA12" s="335">
        <f>MAX(E12,G12,I12,K12,M12,O12)</f>
        <v>6194</v>
      </c>
      <c r="AB12">
        <f t="shared" ref="AB12" si="4">IF(ISNUMBER(Y12)=TRUE,Y12-Z12/100000-AA12/1000000000,"")</f>
        <v>35.839133806</v>
      </c>
      <c r="AC12">
        <f>IF(ISNUMBER(AB12)=TRUE,RANK(AB12,$AB$12:$AB$49,1),"")</f>
        <v>1</v>
      </c>
      <c r="AD12">
        <f>IF(OR(ISNUMBER(D12)=TRUE,ISNUMBER(F12)=TRUE,ISNUMBER(H12)=TRUE,ISNUMBER(J12)=TRUE,ISNUMBER(L12)=TRUE,ISNUMBER(N12)=TRUE),MAX(D12,F12,H12,J12,L12,N12),"")</f>
        <v>16</v>
      </c>
      <c r="AE12">
        <f t="shared" ref="AE12" si="5">IF(ISNUMBER(AD12),AD12*50%,"")</f>
        <v>8</v>
      </c>
    </row>
    <row r="13" spans="1:31" ht="15.75" x14ac:dyDescent="0.2">
      <c r="A13" s="358">
        <v>2</v>
      </c>
      <c r="B13" s="1207" t="s">
        <v>756</v>
      </c>
      <c r="C13" s="368" t="s">
        <v>483</v>
      </c>
      <c r="D13" s="350">
        <v>7</v>
      </c>
      <c r="E13" s="351">
        <v>1543</v>
      </c>
      <c r="F13" s="348">
        <v>7</v>
      </c>
      <c r="G13" s="1205">
        <v>1262</v>
      </c>
      <c r="H13" s="350">
        <v>7</v>
      </c>
      <c r="I13" s="351">
        <v>2234</v>
      </c>
      <c r="J13" s="348">
        <v>6</v>
      </c>
      <c r="K13" s="352">
        <v>4776</v>
      </c>
      <c r="L13" s="350">
        <v>8</v>
      </c>
      <c r="M13" s="351">
        <v>1375</v>
      </c>
      <c r="N13" s="348">
        <v>14</v>
      </c>
      <c r="O13" s="988">
        <v>1435</v>
      </c>
      <c r="P13" s="402">
        <f t="shared" si="0"/>
        <v>7</v>
      </c>
      <c r="Q13" s="1221">
        <f t="shared" si="1"/>
        <v>42</v>
      </c>
      <c r="R13" s="1222">
        <f t="shared" si="2"/>
        <v>12625</v>
      </c>
      <c r="S13" s="1223">
        <f t="shared" si="3"/>
        <v>2</v>
      </c>
      <c r="X13">
        <f t="shared" ref="X13:X49" si="6">IF(ISNUMBER(S13)=TRUE,1,"")</f>
        <v>1</v>
      </c>
      <c r="Y13">
        <f t="shared" ref="Y13:Y49" si="7">IF(ISNUMBER(Q13)=TRUE,Q13,"")</f>
        <v>42</v>
      </c>
      <c r="Z13">
        <f t="shared" ref="Z13:Z49" si="8">IF(ISNUMBER(R13)=TRUE,R13,"")</f>
        <v>12625</v>
      </c>
      <c r="AA13" s="335">
        <f t="shared" ref="AA13:AA49" si="9">MAX(E13,G13,I13,K13,M13,O13)</f>
        <v>4776</v>
      </c>
      <c r="AB13">
        <f t="shared" ref="AB13:AB49" si="10">IF(ISNUMBER(Y13)=TRUE,Y13-Z13/100000-AA13/1000000000,"")</f>
        <v>41.873745224000004</v>
      </c>
      <c r="AC13">
        <f t="shared" ref="AC13:AC49" si="11">IF(ISNUMBER(AB13)=TRUE,RANK(AB13,$AB$12:$AB$49,1),"")</f>
        <v>2</v>
      </c>
      <c r="AD13">
        <f t="shared" ref="AD13:AD49" si="12">IF(OR(ISNUMBER(D13)=TRUE,ISNUMBER(F13)=TRUE,ISNUMBER(H13)=TRUE,ISNUMBER(J13)=TRUE,ISNUMBER(L13)=TRUE,ISNUMBER(N13)=TRUE),MAX(D13,F13,H13,J13,L13,N13),"")</f>
        <v>14</v>
      </c>
      <c r="AE13">
        <f t="shared" ref="AE13:AE49" si="13">IF(ISNUMBER(AD13),AD13*50%,"")</f>
        <v>7</v>
      </c>
    </row>
    <row r="14" spans="1:31" ht="15.75" x14ac:dyDescent="0.2">
      <c r="A14" s="358">
        <v>3</v>
      </c>
      <c r="B14" s="1207" t="s">
        <v>760</v>
      </c>
      <c r="C14" s="368" t="s">
        <v>483</v>
      </c>
      <c r="D14" s="350">
        <v>12</v>
      </c>
      <c r="E14" s="351">
        <v>1162</v>
      </c>
      <c r="F14" s="348">
        <v>19</v>
      </c>
      <c r="G14" s="1205">
        <v>691</v>
      </c>
      <c r="H14" s="350">
        <v>2</v>
      </c>
      <c r="I14" s="351">
        <v>4066</v>
      </c>
      <c r="J14" s="348">
        <v>4</v>
      </c>
      <c r="K14" s="352">
        <v>6037</v>
      </c>
      <c r="L14" s="350">
        <v>10.5</v>
      </c>
      <c r="M14" s="351">
        <v>1200</v>
      </c>
      <c r="N14" s="348">
        <v>9</v>
      </c>
      <c r="O14" s="988">
        <v>1740</v>
      </c>
      <c r="P14" s="402">
        <f t="shared" si="0"/>
        <v>9.5</v>
      </c>
      <c r="Q14" s="1221">
        <f t="shared" si="1"/>
        <v>47</v>
      </c>
      <c r="R14" s="1222">
        <f t="shared" si="2"/>
        <v>14896</v>
      </c>
      <c r="S14" s="1223">
        <f t="shared" si="3"/>
        <v>3</v>
      </c>
      <c r="X14">
        <f t="shared" si="6"/>
        <v>1</v>
      </c>
      <c r="Y14">
        <f t="shared" si="7"/>
        <v>47</v>
      </c>
      <c r="Z14">
        <f t="shared" si="8"/>
        <v>14896</v>
      </c>
      <c r="AA14" s="335">
        <f t="shared" si="9"/>
        <v>6037</v>
      </c>
      <c r="AB14">
        <f t="shared" si="10"/>
        <v>46.851033962999999</v>
      </c>
      <c r="AC14">
        <f t="shared" si="11"/>
        <v>3</v>
      </c>
      <c r="AD14">
        <f t="shared" si="12"/>
        <v>19</v>
      </c>
      <c r="AE14">
        <f t="shared" si="13"/>
        <v>9.5</v>
      </c>
    </row>
    <row r="15" spans="1:31" ht="15.75" x14ac:dyDescent="0.2">
      <c r="A15" s="346">
        <v>4</v>
      </c>
      <c r="B15" s="1207" t="s">
        <v>747</v>
      </c>
      <c r="C15" s="368" t="s">
        <v>25</v>
      </c>
      <c r="D15" s="350">
        <v>1</v>
      </c>
      <c r="E15" s="351">
        <v>3706</v>
      </c>
      <c r="F15" s="348">
        <v>1</v>
      </c>
      <c r="G15" s="1205">
        <v>3451</v>
      </c>
      <c r="H15" s="350">
        <v>11</v>
      </c>
      <c r="I15" s="351">
        <v>1601</v>
      </c>
      <c r="J15" s="348">
        <v>19</v>
      </c>
      <c r="K15" s="352">
        <v>2178</v>
      </c>
      <c r="L15" s="350">
        <v>18.5</v>
      </c>
      <c r="M15" s="351">
        <v>655</v>
      </c>
      <c r="N15" s="348">
        <v>7</v>
      </c>
      <c r="O15" s="988">
        <v>1910</v>
      </c>
      <c r="P15" s="402">
        <f t="shared" si="0"/>
        <v>9.5</v>
      </c>
      <c r="Q15" s="1221">
        <f t="shared" si="1"/>
        <v>48</v>
      </c>
      <c r="R15" s="1222">
        <f t="shared" si="2"/>
        <v>13501</v>
      </c>
      <c r="S15" s="1223">
        <f t="shared" si="3"/>
        <v>4</v>
      </c>
      <c r="X15">
        <f t="shared" si="6"/>
        <v>1</v>
      </c>
      <c r="Y15">
        <f t="shared" si="7"/>
        <v>48</v>
      </c>
      <c r="Z15">
        <f t="shared" si="8"/>
        <v>13501</v>
      </c>
      <c r="AA15" s="335">
        <f t="shared" si="9"/>
        <v>3706</v>
      </c>
      <c r="AB15">
        <f t="shared" si="10"/>
        <v>47.864986293999998</v>
      </c>
      <c r="AC15">
        <f t="shared" si="11"/>
        <v>4</v>
      </c>
      <c r="AD15">
        <f t="shared" si="12"/>
        <v>19</v>
      </c>
      <c r="AE15">
        <f t="shared" si="13"/>
        <v>9.5</v>
      </c>
    </row>
    <row r="16" spans="1:31" ht="15.75" x14ac:dyDescent="0.2">
      <c r="A16" s="358">
        <v>5</v>
      </c>
      <c r="B16" s="1207" t="s">
        <v>754</v>
      </c>
      <c r="C16" s="368" t="s">
        <v>283</v>
      </c>
      <c r="D16" s="350">
        <v>15</v>
      </c>
      <c r="E16" s="351">
        <v>838</v>
      </c>
      <c r="F16" s="348">
        <v>3</v>
      </c>
      <c r="G16" s="1205">
        <v>2648</v>
      </c>
      <c r="H16" s="350">
        <v>3</v>
      </c>
      <c r="I16" s="351">
        <v>2595</v>
      </c>
      <c r="J16" s="348">
        <v>13</v>
      </c>
      <c r="K16" s="352">
        <v>3188</v>
      </c>
      <c r="L16" s="350">
        <v>10.5</v>
      </c>
      <c r="M16" s="351">
        <v>1200</v>
      </c>
      <c r="N16" s="348">
        <v>12</v>
      </c>
      <c r="O16" s="988">
        <v>1455</v>
      </c>
      <c r="P16" s="402">
        <f t="shared" si="0"/>
        <v>7.5</v>
      </c>
      <c r="Q16" s="1221">
        <f t="shared" si="1"/>
        <v>49</v>
      </c>
      <c r="R16" s="1222">
        <f t="shared" si="2"/>
        <v>11924</v>
      </c>
      <c r="S16" s="1223">
        <f t="shared" si="3"/>
        <v>5</v>
      </c>
      <c r="X16">
        <f t="shared" si="6"/>
        <v>1</v>
      </c>
      <c r="Y16">
        <f t="shared" si="7"/>
        <v>49</v>
      </c>
      <c r="Z16">
        <f t="shared" si="8"/>
        <v>11924</v>
      </c>
      <c r="AA16" s="335">
        <f t="shared" si="9"/>
        <v>3188</v>
      </c>
      <c r="AB16">
        <f t="shared" si="10"/>
        <v>48.880756812000001</v>
      </c>
      <c r="AC16">
        <f t="shared" si="11"/>
        <v>5</v>
      </c>
      <c r="AD16">
        <f t="shared" si="12"/>
        <v>15</v>
      </c>
      <c r="AE16">
        <f t="shared" si="13"/>
        <v>7.5</v>
      </c>
    </row>
    <row r="17" spans="1:31" ht="15.75" x14ac:dyDescent="0.2">
      <c r="A17" s="358">
        <v>6</v>
      </c>
      <c r="B17" s="1207" t="s">
        <v>753</v>
      </c>
      <c r="C17" s="368" t="s">
        <v>482</v>
      </c>
      <c r="D17" s="350">
        <v>9</v>
      </c>
      <c r="E17" s="351">
        <v>1425</v>
      </c>
      <c r="F17" s="348">
        <v>13</v>
      </c>
      <c r="G17" s="1205">
        <v>1128</v>
      </c>
      <c r="H17" s="350">
        <v>21</v>
      </c>
      <c r="I17" s="351">
        <v>818</v>
      </c>
      <c r="J17" s="348">
        <v>5</v>
      </c>
      <c r="K17" s="352">
        <v>5438</v>
      </c>
      <c r="L17" s="350">
        <v>2</v>
      </c>
      <c r="M17" s="351">
        <v>2230</v>
      </c>
      <c r="N17" s="348">
        <v>10</v>
      </c>
      <c r="O17" s="988">
        <v>1560</v>
      </c>
      <c r="P17" s="402">
        <f t="shared" si="0"/>
        <v>10.5</v>
      </c>
      <c r="Q17" s="1221">
        <f t="shared" si="1"/>
        <v>49.5</v>
      </c>
      <c r="R17" s="1222">
        <f t="shared" si="2"/>
        <v>12599</v>
      </c>
      <c r="S17" s="1223">
        <f t="shared" si="3"/>
        <v>6</v>
      </c>
      <c r="X17">
        <f t="shared" si="6"/>
        <v>1</v>
      </c>
      <c r="Y17">
        <f t="shared" si="7"/>
        <v>49.5</v>
      </c>
      <c r="Z17">
        <f t="shared" si="8"/>
        <v>12599</v>
      </c>
      <c r="AA17" s="335">
        <f t="shared" si="9"/>
        <v>5438</v>
      </c>
      <c r="AB17">
        <f t="shared" si="10"/>
        <v>49.374004561999996</v>
      </c>
      <c r="AC17">
        <f t="shared" si="11"/>
        <v>6</v>
      </c>
      <c r="AD17">
        <f t="shared" si="12"/>
        <v>21</v>
      </c>
      <c r="AE17">
        <f t="shared" si="13"/>
        <v>10.5</v>
      </c>
    </row>
    <row r="18" spans="1:31" ht="15.75" x14ac:dyDescent="0.2">
      <c r="A18" s="346">
        <v>7</v>
      </c>
      <c r="B18" s="1207" t="s">
        <v>752</v>
      </c>
      <c r="C18" s="368" t="s">
        <v>282</v>
      </c>
      <c r="D18" s="350">
        <v>5</v>
      </c>
      <c r="E18" s="351">
        <v>2006</v>
      </c>
      <c r="F18" s="348">
        <v>2</v>
      </c>
      <c r="G18" s="1205">
        <v>2936</v>
      </c>
      <c r="H18" s="350">
        <v>22</v>
      </c>
      <c r="I18" s="351">
        <v>329</v>
      </c>
      <c r="J18" s="348">
        <v>1</v>
      </c>
      <c r="K18" s="352">
        <v>6501</v>
      </c>
      <c r="L18" s="350">
        <v>17</v>
      </c>
      <c r="M18" s="351">
        <v>805</v>
      </c>
      <c r="N18" s="348">
        <v>15</v>
      </c>
      <c r="O18" s="988">
        <v>1405</v>
      </c>
      <c r="P18" s="402">
        <f t="shared" si="0"/>
        <v>11</v>
      </c>
      <c r="Q18" s="1221">
        <f t="shared" si="1"/>
        <v>51</v>
      </c>
      <c r="R18" s="1222">
        <f t="shared" si="2"/>
        <v>13982</v>
      </c>
      <c r="S18" s="1223">
        <f t="shared" si="3"/>
        <v>7</v>
      </c>
      <c r="X18">
        <f t="shared" si="6"/>
        <v>1</v>
      </c>
      <c r="Y18">
        <f t="shared" si="7"/>
        <v>51</v>
      </c>
      <c r="Z18">
        <f t="shared" si="8"/>
        <v>13982</v>
      </c>
      <c r="AA18" s="335">
        <f t="shared" si="9"/>
        <v>6501</v>
      </c>
      <c r="AB18">
        <f t="shared" si="10"/>
        <v>50.860173498999998</v>
      </c>
      <c r="AC18">
        <f t="shared" si="11"/>
        <v>7</v>
      </c>
      <c r="AD18">
        <f t="shared" si="12"/>
        <v>22</v>
      </c>
      <c r="AE18">
        <f t="shared" si="13"/>
        <v>11</v>
      </c>
    </row>
    <row r="19" spans="1:31" ht="15.75" x14ac:dyDescent="0.2">
      <c r="A19" s="358">
        <v>8</v>
      </c>
      <c r="B19" s="1207" t="s">
        <v>290</v>
      </c>
      <c r="C19" s="368" t="s">
        <v>285</v>
      </c>
      <c r="D19" s="350">
        <v>6</v>
      </c>
      <c r="E19" s="351">
        <v>1956</v>
      </c>
      <c r="F19" s="348">
        <v>11</v>
      </c>
      <c r="G19" s="1205">
        <v>1148</v>
      </c>
      <c r="H19" s="350">
        <v>10</v>
      </c>
      <c r="I19" s="351">
        <v>1658</v>
      </c>
      <c r="J19" s="348">
        <v>14</v>
      </c>
      <c r="K19" s="352">
        <v>2917</v>
      </c>
      <c r="L19" s="350">
        <v>15</v>
      </c>
      <c r="M19" s="351">
        <v>905</v>
      </c>
      <c r="N19" s="348">
        <v>6</v>
      </c>
      <c r="O19" s="988">
        <v>2260</v>
      </c>
      <c r="P19" s="402">
        <f t="shared" si="0"/>
        <v>7.5</v>
      </c>
      <c r="Q19" s="1221">
        <f t="shared" si="1"/>
        <v>54.5</v>
      </c>
      <c r="R19" s="1222">
        <f t="shared" si="2"/>
        <v>10844</v>
      </c>
      <c r="S19" s="1223">
        <f t="shared" si="3"/>
        <v>8</v>
      </c>
      <c r="X19">
        <f t="shared" si="6"/>
        <v>1</v>
      </c>
      <c r="Y19">
        <f t="shared" si="7"/>
        <v>54.5</v>
      </c>
      <c r="Z19">
        <f t="shared" si="8"/>
        <v>10844</v>
      </c>
      <c r="AA19" s="335">
        <f t="shared" si="9"/>
        <v>2917</v>
      </c>
      <c r="AB19">
        <f t="shared" si="10"/>
        <v>54.391557082999995</v>
      </c>
      <c r="AC19">
        <f t="shared" si="11"/>
        <v>8</v>
      </c>
      <c r="AD19">
        <f t="shared" si="12"/>
        <v>15</v>
      </c>
      <c r="AE19">
        <f t="shared" si="13"/>
        <v>7.5</v>
      </c>
    </row>
    <row r="20" spans="1:31" ht="15.75" x14ac:dyDescent="0.2">
      <c r="A20" s="358">
        <v>9</v>
      </c>
      <c r="B20" s="1207" t="s">
        <v>755</v>
      </c>
      <c r="C20" s="368" t="s">
        <v>284</v>
      </c>
      <c r="D20" s="350">
        <v>19</v>
      </c>
      <c r="E20" s="351">
        <v>548</v>
      </c>
      <c r="F20" s="348">
        <v>10</v>
      </c>
      <c r="G20" s="1205">
        <v>1175</v>
      </c>
      <c r="H20" s="350">
        <v>9</v>
      </c>
      <c r="I20" s="351">
        <v>1665</v>
      </c>
      <c r="J20" s="348">
        <v>9</v>
      </c>
      <c r="K20" s="352">
        <v>4293</v>
      </c>
      <c r="L20" s="350">
        <v>14</v>
      </c>
      <c r="M20" s="351">
        <v>1045</v>
      </c>
      <c r="N20" s="348">
        <v>4</v>
      </c>
      <c r="O20" s="988">
        <v>2805</v>
      </c>
      <c r="P20" s="402">
        <f t="shared" si="0"/>
        <v>9.5</v>
      </c>
      <c r="Q20" s="1221">
        <f t="shared" si="1"/>
        <v>55.5</v>
      </c>
      <c r="R20" s="1222">
        <f t="shared" si="2"/>
        <v>11531</v>
      </c>
      <c r="S20" s="1223">
        <f t="shared" si="3"/>
        <v>9</v>
      </c>
      <c r="X20">
        <f t="shared" si="6"/>
        <v>1</v>
      </c>
      <c r="Y20">
        <f t="shared" si="7"/>
        <v>55.5</v>
      </c>
      <c r="Z20">
        <f t="shared" si="8"/>
        <v>11531</v>
      </c>
      <c r="AA20" s="335">
        <f t="shared" si="9"/>
        <v>4293</v>
      </c>
      <c r="AB20">
        <f t="shared" si="10"/>
        <v>55.384685706999996</v>
      </c>
      <c r="AC20">
        <f t="shared" si="11"/>
        <v>9</v>
      </c>
      <c r="AD20">
        <f t="shared" si="12"/>
        <v>19</v>
      </c>
      <c r="AE20">
        <f t="shared" si="13"/>
        <v>9.5</v>
      </c>
    </row>
    <row r="21" spans="1:31" ht="15.75" x14ac:dyDescent="0.2">
      <c r="A21" s="346">
        <v>10</v>
      </c>
      <c r="B21" s="1207" t="s">
        <v>750</v>
      </c>
      <c r="C21" s="368" t="s">
        <v>481</v>
      </c>
      <c r="D21" s="350">
        <v>3</v>
      </c>
      <c r="E21" s="351">
        <v>2614</v>
      </c>
      <c r="F21" s="348">
        <v>17</v>
      </c>
      <c r="G21" s="1205">
        <v>732</v>
      </c>
      <c r="H21" s="350">
        <v>16</v>
      </c>
      <c r="I21" s="351">
        <v>1353</v>
      </c>
      <c r="J21" s="348">
        <v>8</v>
      </c>
      <c r="K21" s="352">
        <v>4392</v>
      </c>
      <c r="L21" s="350">
        <v>1</v>
      </c>
      <c r="M21" s="351">
        <v>2325</v>
      </c>
      <c r="N21" s="348">
        <v>22</v>
      </c>
      <c r="O21" s="988">
        <v>570</v>
      </c>
      <c r="P21" s="402">
        <f t="shared" si="0"/>
        <v>11</v>
      </c>
      <c r="Q21" s="1221">
        <f t="shared" si="1"/>
        <v>56</v>
      </c>
      <c r="R21" s="1222">
        <f t="shared" si="2"/>
        <v>11986</v>
      </c>
      <c r="S21" s="1223">
        <f t="shared" si="3"/>
        <v>10</v>
      </c>
      <c r="X21">
        <f t="shared" si="6"/>
        <v>1</v>
      </c>
      <c r="Y21">
        <f t="shared" si="7"/>
        <v>56</v>
      </c>
      <c r="Z21">
        <f t="shared" si="8"/>
        <v>11986</v>
      </c>
      <c r="AA21" s="335">
        <f t="shared" si="9"/>
        <v>4392</v>
      </c>
      <c r="AB21">
        <f t="shared" si="10"/>
        <v>55.880135607999996</v>
      </c>
      <c r="AC21">
        <f t="shared" si="11"/>
        <v>10</v>
      </c>
      <c r="AD21">
        <f t="shared" si="12"/>
        <v>22</v>
      </c>
      <c r="AE21">
        <f t="shared" si="13"/>
        <v>11</v>
      </c>
    </row>
    <row r="22" spans="1:31" ht="15.75" x14ac:dyDescent="0.2">
      <c r="A22" s="358">
        <v>11</v>
      </c>
      <c r="B22" s="1207" t="s">
        <v>744</v>
      </c>
      <c r="C22" s="368" t="s">
        <v>478</v>
      </c>
      <c r="D22" s="350">
        <v>20</v>
      </c>
      <c r="E22" s="351">
        <v>499</v>
      </c>
      <c r="F22" s="348">
        <v>14</v>
      </c>
      <c r="G22" s="1205">
        <v>1097</v>
      </c>
      <c r="H22" s="350">
        <v>5</v>
      </c>
      <c r="I22" s="351">
        <v>2524</v>
      </c>
      <c r="J22" s="348">
        <v>17</v>
      </c>
      <c r="K22" s="352">
        <v>2370</v>
      </c>
      <c r="L22" s="350">
        <v>3</v>
      </c>
      <c r="M22" s="351">
        <v>2190</v>
      </c>
      <c r="N22" s="348">
        <v>8</v>
      </c>
      <c r="O22" s="988">
        <v>1880</v>
      </c>
      <c r="P22" s="402">
        <f t="shared" si="0"/>
        <v>10</v>
      </c>
      <c r="Q22" s="1221">
        <f t="shared" si="1"/>
        <v>57</v>
      </c>
      <c r="R22" s="1222">
        <f t="shared" si="2"/>
        <v>10560</v>
      </c>
      <c r="S22" s="1223">
        <f t="shared" si="3"/>
        <v>11</v>
      </c>
      <c r="X22">
        <f t="shared" si="6"/>
        <v>1</v>
      </c>
      <c r="Y22">
        <f t="shared" si="7"/>
        <v>57</v>
      </c>
      <c r="Z22">
        <f t="shared" si="8"/>
        <v>10560</v>
      </c>
      <c r="AA22" s="335">
        <f t="shared" si="9"/>
        <v>2524</v>
      </c>
      <c r="AB22">
        <f t="shared" si="10"/>
        <v>56.894397475999995</v>
      </c>
      <c r="AC22">
        <f t="shared" si="11"/>
        <v>11</v>
      </c>
      <c r="AD22">
        <f t="shared" si="12"/>
        <v>20</v>
      </c>
      <c r="AE22">
        <f t="shared" si="13"/>
        <v>10</v>
      </c>
    </row>
    <row r="23" spans="1:31" ht="15.75" x14ac:dyDescent="0.2">
      <c r="A23" s="358">
        <v>12</v>
      </c>
      <c r="B23" s="1207" t="s">
        <v>757</v>
      </c>
      <c r="C23" s="368" t="s">
        <v>283</v>
      </c>
      <c r="D23" s="350">
        <v>18</v>
      </c>
      <c r="E23" s="351">
        <v>739</v>
      </c>
      <c r="F23" s="348">
        <v>5</v>
      </c>
      <c r="G23" s="1205">
        <v>1561</v>
      </c>
      <c r="H23" s="350">
        <v>12</v>
      </c>
      <c r="I23" s="351">
        <v>1577</v>
      </c>
      <c r="J23" s="348">
        <v>16</v>
      </c>
      <c r="K23" s="352">
        <v>2501</v>
      </c>
      <c r="L23" s="350">
        <v>13</v>
      </c>
      <c r="M23" s="351">
        <v>1080</v>
      </c>
      <c r="N23" s="348">
        <v>3</v>
      </c>
      <c r="O23" s="988">
        <v>2925</v>
      </c>
      <c r="P23" s="402">
        <f t="shared" si="0"/>
        <v>9</v>
      </c>
      <c r="Q23" s="1221">
        <f t="shared" si="1"/>
        <v>58</v>
      </c>
      <c r="R23" s="1222">
        <f t="shared" si="2"/>
        <v>10383</v>
      </c>
      <c r="S23" s="1223">
        <f t="shared" si="3"/>
        <v>12</v>
      </c>
      <c r="X23">
        <f t="shared" si="6"/>
        <v>1</v>
      </c>
      <c r="Y23">
        <f t="shared" si="7"/>
        <v>58</v>
      </c>
      <c r="Z23">
        <f t="shared" si="8"/>
        <v>10383</v>
      </c>
      <c r="AA23" s="335">
        <f t="shared" si="9"/>
        <v>2925</v>
      </c>
      <c r="AB23">
        <f t="shared" si="10"/>
        <v>57.896167075000001</v>
      </c>
      <c r="AC23">
        <f t="shared" si="11"/>
        <v>12</v>
      </c>
      <c r="AD23">
        <f t="shared" si="12"/>
        <v>18</v>
      </c>
      <c r="AE23">
        <f t="shared" si="13"/>
        <v>9</v>
      </c>
    </row>
    <row r="24" spans="1:31" ht="15.75" x14ac:dyDescent="0.2">
      <c r="A24" s="346">
        <v>13</v>
      </c>
      <c r="B24" s="1207" t="s">
        <v>749</v>
      </c>
      <c r="C24" s="368" t="s">
        <v>279</v>
      </c>
      <c r="D24" s="350">
        <v>11</v>
      </c>
      <c r="E24" s="351">
        <v>1221</v>
      </c>
      <c r="F24" s="348">
        <v>9</v>
      </c>
      <c r="G24" s="1205">
        <v>1189</v>
      </c>
      <c r="H24" s="350">
        <v>18</v>
      </c>
      <c r="I24" s="351">
        <v>1329</v>
      </c>
      <c r="J24" s="348">
        <v>10</v>
      </c>
      <c r="K24" s="352">
        <v>3464</v>
      </c>
      <c r="L24" s="350">
        <v>18.5</v>
      </c>
      <c r="M24" s="351">
        <v>655</v>
      </c>
      <c r="N24" s="348">
        <v>5</v>
      </c>
      <c r="O24" s="988">
        <v>2595</v>
      </c>
      <c r="P24" s="402">
        <f t="shared" si="0"/>
        <v>9.25</v>
      </c>
      <c r="Q24" s="1221">
        <f t="shared" si="1"/>
        <v>62.25</v>
      </c>
      <c r="R24" s="1222">
        <f t="shared" si="2"/>
        <v>10453</v>
      </c>
      <c r="S24" s="1223">
        <f t="shared" si="3"/>
        <v>13</v>
      </c>
      <c r="X24">
        <f t="shared" si="6"/>
        <v>1</v>
      </c>
      <c r="Y24">
        <f t="shared" si="7"/>
        <v>62.25</v>
      </c>
      <c r="Z24">
        <f t="shared" si="8"/>
        <v>10453</v>
      </c>
      <c r="AA24" s="335">
        <f t="shared" si="9"/>
        <v>3464</v>
      </c>
      <c r="AB24">
        <f t="shared" si="10"/>
        <v>62.145466536000001</v>
      </c>
      <c r="AC24">
        <f t="shared" si="11"/>
        <v>13</v>
      </c>
      <c r="AD24">
        <f t="shared" si="12"/>
        <v>18.5</v>
      </c>
      <c r="AE24">
        <f t="shared" si="13"/>
        <v>9.25</v>
      </c>
    </row>
    <row r="25" spans="1:31" ht="15.75" x14ac:dyDescent="0.2">
      <c r="A25" s="358">
        <v>14</v>
      </c>
      <c r="B25" s="1207" t="s">
        <v>740</v>
      </c>
      <c r="C25" s="368" t="s">
        <v>477</v>
      </c>
      <c r="D25" s="350">
        <v>22</v>
      </c>
      <c r="E25" s="351">
        <v>366</v>
      </c>
      <c r="F25" s="348">
        <v>4</v>
      </c>
      <c r="G25" s="1205">
        <v>2205</v>
      </c>
      <c r="H25" s="350">
        <v>14</v>
      </c>
      <c r="I25" s="351">
        <v>1497</v>
      </c>
      <c r="J25" s="348">
        <v>11</v>
      </c>
      <c r="K25" s="352">
        <v>3265</v>
      </c>
      <c r="L25" s="350">
        <v>6</v>
      </c>
      <c r="M25" s="351">
        <v>1595</v>
      </c>
      <c r="N25" s="348">
        <v>18</v>
      </c>
      <c r="O25" s="988">
        <v>1110</v>
      </c>
      <c r="P25" s="402">
        <f t="shared" si="0"/>
        <v>11</v>
      </c>
      <c r="Q25" s="1221">
        <f t="shared" si="1"/>
        <v>64</v>
      </c>
      <c r="R25" s="1222">
        <f t="shared" si="2"/>
        <v>10038</v>
      </c>
      <c r="S25" s="1223">
        <f t="shared" si="3"/>
        <v>14</v>
      </c>
      <c r="X25">
        <f t="shared" si="6"/>
        <v>1</v>
      </c>
      <c r="Y25">
        <f t="shared" si="7"/>
        <v>64</v>
      </c>
      <c r="Z25">
        <f t="shared" si="8"/>
        <v>10038</v>
      </c>
      <c r="AA25" s="335">
        <f t="shared" si="9"/>
        <v>3265</v>
      </c>
      <c r="AB25">
        <f t="shared" si="10"/>
        <v>63.899616735000002</v>
      </c>
      <c r="AC25">
        <f t="shared" si="11"/>
        <v>14</v>
      </c>
      <c r="AD25">
        <f t="shared" si="12"/>
        <v>22</v>
      </c>
      <c r="AE25">
        <f t="shared" si="13"/>
        <v>11</v>
      </c>
    </row>
    <row r="26" spans="1:31" ht="15.75" x14ac:dyDescent="0.2">
      <c r="A26" s="358">
        <v>15</v>
      </c>
      <c r="B26" s="1207" t="s">
        <v>751</v>
      </c>
      <c r="C26" s="368" t="s">
        <v>280</v>
      </c>
      <c r="D26" s="350">
        <v>10</v>
      </c>
      <c r="E26" s="351">
        <v>1229</v>
      </c>
      <c r="F26" s="348">
        <v>12</v>
      </c>
      <c r="G26" s="1205">
        <v>1134</v>
      </c>
      <c r="H26" s="350">
        <v>6</v>
      </c>
      <c r="I26" s="351">
        <v>2351</v>
      </c>
      <c r="J26" s="348">
        <v>23</v>
      </c>
      <c r="K26" s="352">
        <v>994</v>
      </c>
      <c r="L26" s="350">
        <v>4</v>
      </c>
      <c r="M26" s="351">
        <v>1885</v>
      </c>
      <c r="N26" s="348">
        <v>21</v>
      </c>
      <c r="O26" s="988">
        <v>630</v>
      </c>
      <c r="P26" s="402">
        <f t="shared" si="0"/>
        <v>11.5</v>
      </c>
      <c r="Q26" s="1221">
        <f t="shared" si="1"/>
        <v>64.5</v>
      </c>
      <c r="R26" s="1222">
        <f t="shared" si="2"/>
        <v>8223</v>
      </c>
      <c r="S26" s="1223">
        <f t="shared" si="3"/>
        <v>15</v>
      </c>
      <c r="X26">
        <f t="shared" si="6"/>
        <v>1</v>
      </c>
      <c r="Y26">
        <f t="shared" si="7"/>
        <v>64.5</v>
      </c>
      <c r="Z26">
        <f t="shared" si="8"/>
        <v>8223</v>
      </c>
      <c r="AA26" s="335">
        <f t="shared" si="9"/>
        <v>2351</v>
      </c>
      <c r="AB26">
        <f t="shared" si="10"/>
        <v>64.417767648999998</v>
      </c>
      <c r="AC26">
        <f t="shared" si="11"/>
        <v>15</v>
      </c>
      <c r="AD26">
        <f t="shared" si="12"/>
        <v>23</v>
      </c>
      <c r="AE26">
        <f t="shared" si="13"/>
        <v>11.5</v>
      </c>
    </row>
    <row r="27" spans="1:31" ht="15.75" x14ac:dyDescent="0.2">
      <c r="A27" s="346">
        <v>16</v>
      </c>
      <c r="B27" s="1207" t="s">
        <v>748</v>
      </c>
      <c r="C27" s="368" t="s">
        <v>279</v>
      </c>
      <c r="D27" s="350">
        <v>14</v>
      </c>
      <c r="E27" s="351">
        <v>940</v>
      </c>
      <c r="F27" s="348">
        <v>23</v>
      </c>
      <c r="G27" s="1205">
        <v>271</v>
      </c>
      <c r="H27" s="350">
        <v>20</v>
      </c>
      <c r="I27" s="351">
        <v>1126</v>
      </c>
      <c r="J27" s="348">
        <v>12</v>
      </c>
      <c r="K27" s="352">
        <v>3211</v>
      </c>
      <c r="L27" s="350">
        <v>12</v>
      </c>
      <c r="M27" s="351">
        <v>1190</v>
      </c>
      <c r="N27" s="348">
        <v>2</v>
      </c>
      <c r="O27" s="988">
        <v>3005</v>
      </c>
      <c r="P27" s="402">
        <f t="shared" si="0"/>
        <v>11.5</v>
      </c>
      <c r="Q27" s="1221">
        <f t="shared" si="1"/>
        <v>71.5</v>
      </c>
      <c r="R27" s="1222">
        <f t="shared" si="2"/>
        <v>9743</v>
      </c>
      <c r="S27" s="1223">
        <f t="shared" si="3"/>
        <v>16</v>
      </c>
      <c r="X27">
        <f t="shared" si="6"/>
        <v>1</v>
      </c>
      <c r="Y27">
        <f t="shared" si="7"/>
        <v>71.5</v>
      </c>
      <c r="Z27">
        <f t="shared" si="8"/>
        <v>9743</v>
      </c>
      <c r="AA27" s="335">
        <f t="shared" si="9"/>
        <v>3211</v>
      </c>
      <c r="AB27">
        <f t="shared" si="10"/>
        <v>71.402566788999991</v>
      </c>
      <c r="AC27">
        <f t="shared" si="11"/>
        <v>16</v>
      </c>
      <c r="AD27">
        <f t="shared" si="12"/>
        <v>23</v>
      </c>
      <c r="AE27">
        <f t="shared" si="13"/>
        <v>11.5</v>
      </c>
    </row>
    <row r="28" spans="1:31" ht="15.75" x14ac:dyDescent="0.2">
      <c r="A28" s="358">
        <v>17</v>
      </c>
      <c r="B28" s="1207" t="s">
        <v>746</v>
      </c>
      <c r="C28" s="368" t="s">
        <v>480</v>
      </c>
      <c r="D28" s="350">
        <v>8</v>
      </c>
      <c r="E28" s="351">
        <v>1467</v>
      </c>
      <c r="F28" s="348">
        <v>8</v>
      </c>
      <c r="G28" s="1205">
        <v>1214</v>
      </c>
      <c r="H28" s="350">
        <v>8</v>
      </c>
      <c r="I28" s="351">
        <v>1824</v>
      </c>
      <c r="J28" s="348">
        <v>18</v>
      </c>
      <c r="K28" s="352">
        <v>2267</v>
      </c>
      <c r="L28" s="350">
        <v>20</v>
      </c>
      <c r="M28" s="351">
        <v>615</v>
      </c>
      <c r="N28" s="348">
        <v>20</v>
      </c>
      <c r="O28" s="988">
        <v>655</v>
      </c>
      <c r="P28" s="402">
        <f t="shared" si="0"/>
        <v>10</v>
      </c>
      <c r="Q28" s="1221">
        <f t="shared" si="1"/>
        <v>72</v>
      </c>
      <c r="R28" s="1222">
        <f t="shared" si="2"/>
        <v>8042</v>
      </c>
      <c r="S28" s="1223">
        <f t="shared" si="3"/>
        <v>17</v>
      </c>
      <c r="X28">
        <f t="shared" si="6"/>
        <v>1</v>
      </c>
      <c r="Y28">
        <f t="shared" si="7"/>
        <v>72</v>
      </c>
      <c r="Z28">
        <f t="shared" si="8"/>
        <v>8042</v>
      </c>
      <c r="AA28" s="335">
        <f t="shared" si="9"/>
        <v>2267</v>
      </c>
      <c r="AB28">
        <f t="shared" si="10"/>
        <v>71.919577732999997</v>
      </c>
      <c r="AC28">
        <f t="shared" si="11"/>
        <v>17</v>
      </c>
      <c r="AD28">
        <f t="shared" si="12"/>
        <v>20</v>
      </c>
      <c r="AE28">
        <f t="shared" si="13"/>
        <v>10</v>
      </c>
    </row>
    <row r="29" spans="1:31" ht="15.75" x14ac:dyDescent="0.2">
      <c r="A29" s="358">
        <v>18</v>
      </c>
      <c r="B29" s="1207" t="s">
        <v>741</v>
      </c>
      <c r="C29" s="368" t="s">
        <v>478</v>
      </c>
      <c r="D29" s="350">
        <v>4</v>
      </c>
      <c r="E29" s="351">
        <v>2153</v>
      </c>
      <c r="F29" s="348">
        <v>16</v>
      </c>
      <c r="G29" s="1205">
        <v>745</v>
      </c>
      <c r="H29" s="350">
        <v>17</v>
      </c>
      <c r="I29" s="351">
        <v>1331</v>
      </c>
      <c r="J29" s="348">
        <v>21</v>
      </c>
      <c r="K29" s="352">
        <v>1707</v>
      </c>
      <c r="L29" s="350">
        <v>9</v>
      </c>
      <c r="M29" s="351">
        <v>1225</v>
      </c>
      <c r="N29" s="348">
        <v>17</v>
      </c>
      <c r="O29" s="988">
        <v>1195</v>
      </c>
      <c r="P29" s="402">
        <f t="shared" si="0"/>
        <v>10.5</v>
      </c>
      <c r="Q29" s="1221">
        <f t="shared" si="1"/>
        <v>73.5</v>
      </c>
      <c r="R29" s="1222">
        <f t="shared" si="2"/>
        <v>8356</v>
      </c>
      <c r="S29" s="1223">
        <f t="shared" si="3"/>
        <v>18</v>
      </c>
      <c r="X29">
        <f t="shared" si="6"/>
        <v>1</v>
      </c>
      <c r="Y29">
        <f t="shared" si="7"/>
        <v>73.5</v>
      </c>
      <c r="Z29">
        <f t="shared" si="8"/>
        <v>8356</v>
      </c>
      <c r="AA29" s="335">
        <f t="shared" si="9"/>
        <v>2153</v>
      </c>
      <c r="AB29">
        <f t="shared" si="10"/>
        <v>73.416437846999997</v>
      </c>
      <c r="AC29">
        <f t="shared" si="11"/>
        <v>18</v>
      </c>
      <c r="AD29">
        <f t="shared" si="12"/>
        <v>21</v>
      </c>
      <c r="AE29">
        <f t="shared" si="13"/>
        <v>10.5</v>
      </c>
    </row>
    <row r="30" spans="1:31" ht="15.75" x14ac:dyDescent="0.2">
      <c r="A30" s="346">
        <v>19</v>
      </c>
      <c r="B30" s="1207" t="s">
        <v>743</v>
      </c>
      <c r="C30" s="368" t="s">
        <v>479</v>
      </c>
      <c r="D30" s="350">
        <v>21</v>
      </c>
      <c r="E30" s="351">
        <v>384</v>
      </c>
      <c r="F30" s="348">
        <v>20</v>
      </c>
      <c r="G30" s="1205">
        <v>543</v>
      </c>
      <c r="H30" s="350">
        <v>19</v>
      </c>
      <c r="I30" s="351">
        <v>1312</v>
      </c>
      <c r="J30" s="348">
        <v>2</v>
      </c>
      <c r="K30" s="352">
        <v>6372</v>
      </c>
      <c r="L30" s="350">
        <v>7</v>
      </c>
      <c r="M30" s="351">
        <v>1445</v>
      </c>
      <c r="N30" s="348">
        <v>16</v>
      </c>
      <c r="O30" s="988">
        <v>1255</v>
      </c>
      <c r="P30" s="402">
        <f t="shared" si="0"/>
        <v>10.5</v>
      </c>
      <c r="Q30" s="1221">
        <f t="shared" si="1"/>
        <v>74.5</v>
      </c>
      <c r="R30" s="1222">
        <f t="shared" si="2"/>
        <v>11311</v>
      </c>
      <c r="S30" s="1223">
        <f t="shared" si="3"/>
        <v>19</v>
      </c>
      <c r="X30">
        <f t="shared" si="6"/>
        <v>1</v>
      </c>
      <c r="Y30">
        <f t="shared" si="7"/>
        <v>74.5</v>
      </c>
      <c r="Z30">
        <f t="shared" si="8"/>
        <v>11311</v>
      </c>
      <c r="AA30" s="335">
        <f t="shared" si="9"/>
        <v>6372</v>
      </c>
      <c r="AB30">
        <f t="shared" si="10"/>
        <v>74.386883627999993</v>
      </c>
      <c r="AC30">
        <f t="shared" si="11"/>
        <v>19</v>
      </c>
      <c r="AD30">
        <f t="shared" si="12"/>
        <v>21</v>
      </c>
      <c r="AE30">
        <f t="shared" si="13"/>
        <v>10.5</v>
      </c>
    </row>
    <row r="31" spans="1:31" ht="15.75" x14ac:dyDescent="0.2">
      <c r="A31" s="358">
        <v>20</v>
      </c>
      <c r="B31" s="1207" t="s">
        <v>745</v>
      </c>
      <c r="C31" s="368" t="s">
        <v>479</v>
      </c>
      <c r="D31" s="350">
        <v>2</v>
      </c>
      <c r="E31" s="351">
        <v>2925</v>
      </c>
      <c r="F31" s="348">
        <v>22</v>
      </c>
      <c r="G31" s="1205">
        <v>473</v>
      </c>
      <c r="H31" s="350">
        <v>23</v>
      </c>
      <c r="I31" s="351">
        <v>0</v>
      </c>
      <c r="J31" s="348">
        <v>15</v>
      </c>
      <c r="K31" s="352">
        <v>2832</v>
      </c>
      <c r="L31" s="350">
        <v>16</v>
      </c>
      <c r="M31" s="351">
        <v>820</v>
      </c>
      <c r="N31" s="348">
        <v>13</v>
      </c>
      <c r="O31" s="988">
        <v>1445</v>
      </c>
      <c r="P31" s="402">
        <f t="shared" si="0"/>
        <v>11.5</v>
      </c>
      <c r="Q31" s="1221">
        <f t="shared" si="1"/>
        <v>79.5</v>
      </c>
      <c r="R31" s="1222">
        <f t="shared" si="2"/>
        <v>8495</v>
      </c>
      <c r="S31" s="1223">
        <f t="shared" si="3"/>
        <v>20</v>
      </c>
      <c r="X31">
        <f t="shared" si="6"/>
        <v>1</v>
      </c>
      <c r="Y31">
        <f t="shared" si="7"/>
        <v>79.5</v>
      </c>
      <c r="Z31">
        <f t="shared" si="8"/>
        <v>8495</v>
      </c>
      <c r="AA31" s="335">
        <f t="shared" si="9"/>
        <v>2925</v>
      </c>
      <c r="AB31">
        <f t="shared" si="10"/>
        <v>79.41504707499999</v>
      </c>
      <c r="AC31">
        <f t="shared" si="11"/>
        <v>20</v>
      </c>
      <c r="AD31">
        <f t="shared" si="12"/>
        <v>23</v>
      </c>
      <c r="AE31">
        <f t="shared" si="13"/>
        <v>11.5</v>
      </c>
    </row>
    <row r="32" spans="1:31" ht="15.75" x14ac:dyDescent="0.2">
      <c r="A32" s="358">
        <v>21</v>
      </c>
      <c r="B32" s="1207" t="s">
        <v>761</v>
      </c>
      <c r="C32" s="368" t="s">
        <v>286</v>
      </c>
      <c r="D32" s="350">
        <v>23</v>
      </c>
      <c r="E32" s="351">
        <v>299</v>
      </c>
      <c r="F32" s="348">
        <v>24</v>
      </c>
      <c r="G32" s="1205">
        <v>163</v>
      </c>
      <c r="H32" s="350">
        <v>1</v>
      </c>
      <c r="I32" s="351">
        <v>5913</v>
      </c>
      <c r="J32" s="348">
        <v>7</v>
      </c>
      <c r="K32" s="352">
        <v>4422</v>
      </c>
      <c r="L32" s="350">
        <v>22</v>
      </c>
      <c r="M32" s="351">
        <v>570</v>
      </c>
      <c r="N32" s="348">
        <v>19</v>
      </c>
      <c r="O32" s="988">
        <v>1055</v>
      </c>
      <c r="P32" s="402">
        <f t="shared" si="0"/>
        <v>12</v>
      </c>
      <c r="Q32" s="1221">
        <f t="shared" si="1"/>
        <v>84</v>
      </c>
      <c r="R32" s="1222">
        <f t="shared" si="2"/>
        <v>12422</v>
      </c>
      <c r="S32" s="1223">
        <f t="shared" si="3"/>
        <v>21</v>
      </c>
      <c r="X32">
        <f t="shared" si="6"/>
        <v>1</v>
      </c>
      <c r="Y32">
        <f t="shared" si="7"/>
        <v>84</v>
      </c>
      <c r="Z32">
        <f t="shared" si="8"/>
        <v>12422</v>
      </c>
      <c r="AA32" s="335">
        <f t="shared" si="9"/>
        <v>5913</v>
      </c>
      <c r="AB32">
        <f t="shared" si="10"/>
        <v>83.875774087000011</v>
      </c>
      <c r="AC32">
        <f t="shared" si="11"/>
        <v>21</v>
      </c>
      <c r="AD32">
        <f t="shared" si="12"/>
        <v>24</v>
      </c>
      <c r="AE32">
        <f t="shared" si="13"/>
        <v>12</v>
      </c>
    </row>
    <row r="33" spans="1:31" ht="15.75" x14ac:dyDescent="0.2">
      <c r="A33" s="346">
        <v>22</v>
      </c>
      <c r="B33" s="1207" t="s">
        <v>762</v>
      </c>
      <c r="C33" s="368" t="s">
        <v>482</v>
      </c>
      <c r="D33" s="350">
        <v>13</v>
      </c>
      <c r="E33" s="351">
        <v>1100</v>
      </c>
      <c r="F33" s="348">
        <v>6</v>
      </c>
      <c r="G33" s="1205">
        <v>1370</v>
      </c>
      <c r="H33" s="350">
        <v>15</v>
      </c>
      <c r="I33" s="351">
        <v>1406</v>
      </c>
      <c r="J33" s="348">
        <v>22</v>
      </c>
      <c r="K33" s="352">
        <v>1188</v>
      </c>
      <c r="L33" s="350">
        <v>25</v>
      </c>
      <c r="M33" s="351"/>
      <c r="N33" s="348">
        <v>25</v>
      </c>
      <c r="O33" s="988"/>
      <c r="P33" s="402">
        <f t="shared" si="0"/>
        <v>12.5</v>
      </c>
      <c r="Q33" s="1221">
        <f t="shared" si="1"/>
        <v>93.5</v>
      </c>
      <c r="R33" s="1222">
        <f t="shared" si="2"/>
        <v>5064</v>
      </c>
      <c r="S33" s="1223">
        <f t="shared" si="3"/>
        <v>22</v>
      </c>
      <c r="X33">
        <f t="shared" si="6"/>
        <v>1</v>
      </c>
      <c r="Y33">
        <f t="shared" si="7"/>
        <v>93.5</v>
      </c>
      <c r="Z33">
        <f t="shared" si="8"/>
        <v>5064</v>
      </c>
      <c r="AA33" s="335">
        <f t="shared" si="9"/>
        <v>1406</v>
      </c>
      <c r="AB33">
        <f t="shared" si="10"/>
        <v>93.449358594000003</v>
      </c>
      <c r="AC33">
        <f t="shared" si="11"/>
        <v>22</v>
      </c>
      <c r="AD33">
        <f t="shared" si="12"/>
        <v>25</v>
      </c>
      <c r="AE33">
        <f t="shared" si="13"/>
        <v>12.5</v>
      </c>
    </row>
    <row r="34" spans="1:31" ht="15.75" x14ac:dyDescent="0.2">
      <c r="A34" s="358">
        <v>23</v>
      </c>
      <c r="B34" s="1207" t="s">
        <v>742</v>
      </c>
      <c r="C34" s="368" t="s">
        <v>285</v>
      </c>
      <c r="D34" s="350">
        <v>24</v>
      </c>
      <c r="E34" s="351">
        <v>265</v>
      </c>
      <c r="F34" s="348">
        <v>21</v>
      </c>
      <c r="G34" s="1205">
        <v>506</v>
      </c>
      <c r="H34" s="350">
        <v>13</v>
      </c>
      <c r="I34" s="351">
        <v>1570</v>
      </c>
      <c r="J34" s="348">
        <v>20</v>
      </c>
      <c r="K34" s="352">
        <v>2020</v>
      </c>
      <c r="L34" s="350">
        <v>21</v>
      </c>
      <c r="M34" s="351">
        <v>575</v>
      </c>
      <c r="N34" s="348">
        <v>11</v>
      </c>
      <c r="O34" s="988">
        <v>1485</v>
      </c>
      <c r="P34" s="402">
        <f t="shared" si="0"/>
        <v>12</v>
      </c>
      <c r="Q34" s="1221">
        <f t="shared" si="1"/>
        <v>98</v>
      </c>
      <c r="R34" s="1222">
        <f t="shared" si="2"/>
        <v>6421</v>
      </c>
      <c r="S34" s="1223">
        <f t="shared" si="3"/>
        <v>23</v>
      </c>
      <c r="X34">
        <f t="shared" si="6"/>
        <v>1</v>
      </c>
      <c r="Y34">
        <f t="shared" si="7"/>
        <v>98</v>
      </c>
      <c r="Z34">
        <f t="shared" si="8"/>
        <v>6421</v>
      </c>
      <c r="AA34" s="335">
        <f t="shared" si="9"/>
        <v>2020</v>
      </c>
      <c r="AB34">
        <f t="shared" si="10"/>
        <v>97.935787980000001</v>
      </c>
      <c r="AC34">
        <f t="shared" si="11"/>
        <v>23</v>
      </c>
      <c r="AD34">
        <f t="shared" si="12"/>
        <v>24</v>
      </c>
      <c r="AE34">
        <f t="shared" si="13"/>
        <v>12</v>
      </c>
    </row>
    <row r="35" spans="1:31" ht="16.5" thickBot="1" x14ac:dyDescent="0.25">
      <c r="A35" s="358">
        <v>24</v>
      </c>
      <c r="B35" s="1246" t="s">
        <v>758</v>
      </c>
      <c r="C35" s="1224" t="s">
        <v>861</v>
      </c>
      <c r="D35" s="1225">
        <v>17</v>
      </c>
      <c r="E35" s="1226">
        <v>778</v>
      </c>
      <c r="F35" s="1227">
        <v>18</v>
      </c>
      <c r="G35" s="1228">
        <v>716</v>
      </c>
      <c r="H35" s="1225">
        <v>25</v>
      </c>
      <c r="I35" s="1226"/>
      <c r="J35" s="1227">
        <v>25</v>
      </c>
      <c r="K35" s="1229"/>
      <c r="L35" s="1225">
        <v>25</v>
      </c>
      <c r="M35" s="1226"/>
      <c r="N35" s="1227">
        <v>25</v>
      </c>
      <c r="O35" s="1230"/>
      <c r="P35" s="1231">
        <f t="shared" si="0"/>
        <v>12.5</v>
      </c>
      <c r="Q35" s="1232">
        <f t="shared" si="1"/>
        <v>122.5</v>
      </c>
      <c r="R35" s="1233">
        <f t="shared" si="2"/>
        <v>1494</v>
      </c>
      <c r="S35" s="1234">
        <f t="shared" si="3"/>
        <v>24</v>
      </c>
      <c r="X35">
        <f t="shared" si="6"/>
        <v>1</v>
      </c>
      <c r="Y35">
        <f t="shared" si="7"/>
        <v>122.5</v>
      </c>
      <c r="Z35">
        <f t="shared" si="8"/>
        <v>1494</v>
      </c>
      <c r="AA35" s="335">
        <f t="shared" si="9"/>
        <v>778</v>
      </c>
      <c r="AB35">
        <f t="shared" si="10"/>
        <v>122.485059222</v>
      </c>
      <c r="AC35">
        <f t="shared" si="11"/>
        <v>24</v>
      </c>
      <c r="AD35">
        <f t="shared" si="12"/>
        <v>25</v>
      </c>
      <c r="AE35">
        <f t="shared" si="13"/>
        <v>12.5</v>
      </c>
    </row>
    <row r="36" spans="1:31" x14ac:dyDescent="0.2">
      <c r="X36" t="str">
        <f t="shared" si="6"/>
        <v/>
      </c>
      <c r="Y36" t="str">
        <f t="shared" si="7"/>
        <v/>
      </c>
      <c r="Z36" t="str">
        <f t="shared" si="8"/>
        <v/>
      </c>
      <c r="AA36" s="335">
        <f t="shared" si="9"/>
        <v>0</v>
      </c>
      <c r="AB36" t="str">
        <f t="shared" si="10"/>
        <v/>
      </c>
      <c r="AC36" t="str">
        <f t="shared" si="11"/>
        <v/>
      </c>
      <c r="AD36" t="str">
        <f t="shared" si="12"/>
        <v/>
      </c>
      <c r="AE36" t="str">
        <f t="shared" si="13"/>
        <v/>
      </c>
    </row>
    <row r="37" spans="1:31" x14ac:dyDescent="0.2">
      <c r="X37" t="str">
        <f t="shared" si="6"/>
        <v/>
      </c>
      <c r="Y37" t="str">
        <f t="shared" si="7"/>
        <v/>
      </c>
      <c r="Z37" t="str">
        <f t="shared" si="8"/>
        <v/>
      </c>
      <c r="AA37" s="335">
        <f t="shared" si="9"/>
        <v>0</v>
      </c>
      <c r="AB37" t="str">
        <f t="shared" si="10"/>
        <v/>
      </c>
      <c r="AC37" t="str">
        <f t="shared" si="11"/>
        <v/>
      </c>
      <c r="AD37" t="str">
        <f t="shared" si="12"/>
        <v/>
      </c>
      <c r="AE37" t="str">
        <f t="shared" si="13"/>
        <v/>
      </c>
    </row>
    <row r="38" spans="1:31" x14ac:dyDescent="0.2">
      <c r="X38" t="str">
        <f t="shared" si="6"/>
        <v/>
      </c>
      <c r="Y38" t="str">
        <f t="shared" si="7"/>
        <v/>
      </c>
      <c r="Z38" t="str">
        <f t="shared" si="8"/>
        <v/>
      </c>
      <c r="AA38" s="335">
        <f t="shared" si="9"/>
        <v>0</v>
      </c>
      <c r="AB38" t="str">
        <f t="shared" si="10"/>
        <v/>
      </c>
      <c r="AC38" t="str">
        <f t="shared" si="11"/>
        <v/>
      </c>
      <c r="AD38" t="str">
        <f t="shared" si="12"/>
        <v/>
      </c>
      <c r="AE38" t="str">
        <f t="shared" si="13"/>
        <v/>
      </c>
    </row>
    <row r="39" spans="1:31" x14ac:dyDescent="0.2">
      <c r="X39" t="str">
        <f t="shared" si="6"/>
        <v/>
      </c>
      <c r="Y39" t="str">
        <f t="shared" si="7"/>
        <v/>
      </c>
      <c r="Z39" t="str">
        <f t="shared" si="8"/>
        <v/>
      </c>
      <c r="AA39" s="335">
        <f t="shared" si="9"/>
        <v>0</v>
      </c>
      <c r="AB39" t="str">
        <f t="shared" si="10"/>
        <v/>
      </c>
      <c r="AC39" t="str">
        <f t="shared" si="11"/>
        <v/>
      </c>
      <c r="AD39" t="str">
        <f t="shared" si="12"/>
        <v/>
      </c>
      <c r="AE39" t="str">
        <f t="shared" si="13"/>
        <v/>
      </c>
    </row>
    <row r="40" spans="1:31" x14ac:dyDescent="0.2">
      <c r="X40" t="str">
        <f t="shared" si="6"/>
        <v/>
      </c>
      <c r="Y40" t="str">
        <f t="shared" si="7"/>
        <v/>
      </c>
      <c r="Z40" t="str">
        <f t="shared" si="8"/>
        <v/>
      </c>
      <c r="AA40" s="335">
        <f t="shared" si="9"/>
        <v>0</v>
      </c>
      <c r="AB40" t="str">
        <f t="shared" si="10"/>
        <v/>
      </c>
      <c r="AC40" t="str">
        <f t="shared" si="11"/>
        <v/>
      </c>
      <c r="AD40" t="str">
        <f t="shared" si="12"/>
        <v/>
      </c>
      <c r="AE40" t="str">
        <f t="shared" si="13"/>
        <v/>
      </c>
    </row>
    <row r="41" spans="1:31" x14ac:dyDescent="0.2">
      <c r="X41" t="str">
        <f t="shared" si="6"/>
        <v/>
      </c>
      <c r="Y41" t="str">
        <f t="shared" si="7"/>
        <v/>
      </c>
      <c r="Z41" t="str">
        <f t="shared" si="8"/>
        <v/>
      </c>
      <c r="AA41" s="335">
        <f t="shared" si="9"/>
        <v>0</v>
      </c>
      <c r="AB41" t="str">
        <f t="shared" si="10"/>
        <v/>
      </c>
      <c r="AC41" t="str">
        <f t="shared" si="11"/>
        <v/>
      </c>
      <c r="AD41" t="str">
        <f t="shared" si="12"/>
        <v/>
      </c>
      <c r="AE41" t="str">
        <f t="shared" si="13"/>
        <v/>
      </c>
    </row>
    <row r="42" spans="1:31" x14ac:dyDescent="0.2">
      <c r="X42" t="str">
        <f t="shared" si="6"/>
        <v/>
      </c>
      <c r="Y42" t="str">
        <f t="shared" si="7"/>
        <v/>
      </c>
      <c r="Z42" t="str">
        <f t="shared" si="8"/>
        <v/>
      </c>
      <c r="AA42" s="335">
        <f t="shared" si="9"/>
        <v>0</v>
      </c>
      <c r="AB42" t="str">
        <f t="shared" si="10"/>
        <v/>
      </c>
      <c r="AC42" t="str">
        <f t="shared" si="11"/>
        <v/>
      </c>
      <c r="AD42" t="str">
        <f t="shared" si="12"/>
        <v/>
      </c>
      <c r="AE42" t="str">
        <f t="shared" si="13"/>
        <v/>
      </c>
    </row>
    <row r="43" spans="1:31" x14ac:dyDescent="0.2">
      <c r="X43" t="str">
        <f t="shared" si="6"/>
        <v/>
      </c>
      <c r="Y43" t="str">
        <f t="shared" si="7"/>
        <v/>
      </c>
      <c r="Z43" t="str">
        <f t="shared" si="8"/>
        <v/>
      </c>
      <c r="AA43" s="335">
        <f t="shared" si="9"/>
        <v>0</v>
      </c>
      <c r="AB43" t="str">
        <f t="shared" si="10"/>
        <v/>
      </c>
      <c r="AC43" t="str">
        <f t="shared" si="11"/>
        <v/>
      </c>
      <c r="AD43" t="str">
        <f t="shared" si="12"/>
        <v/>
      </c>
      <c r="AE43" t="str">
        <f t="shared" si="13"/>
        <v/>
      </c>
    </row>
    <row r="44" spans="1:31" x14ac:dyDescent="0.2">
      <c r="X44" t="str">
        <f t="shared" si="6"/>
        <v/>
      </c>
      <c r="Y44" t="str">
        <f t="shared" si="7"/>
        <v/>
      </c>
      <c r="Z44" t="str">
        <f t="shared" si="8"/>
        <v/>
      </c>
      <c r="AA44" s="335">
        <f t="shared" si="9"/>
        <v>0</v>
      </c>
      <c r="AB44" t="str">
        <f t="shared" si="10"/>
        <v/>
      </c>
      <c r="AC44" t="str">
        <f t="shared" si="11"/>
        <v/>
      </c>
      <c r="AD44" t="str">
        <f t="shared" si="12"/>
        <v/>
      </c>
      <c r="AE44" t="str">
        <f t="shared" si="13"/>
        <v/>
      </c>
    </row>
    <row r="45" spans="1:31" x14ac:dyDescent="0.2">
      <c r="X45" t="str">
        <f t="shared" si="6"/>
        <v/>
      </c>
      <c r="Y45" t="str">
        <f t="shared" si="7"/>
        <v/>
      </c>
      <c r="Z45" t="str">
        <f t="shared" si="8"/>
        <v/>
      </c>
      <c r="AA45" s="335">
        <f t="shared" si="9"/>
        <v>0</v>
      </c>
      <c r="AB45" t="str">
        <f t="shared" si="10"/>
        <v/>
      </c>
      <c r="AC45" t="str">
        <f t="shared" si="11"/>
        <v/>
      </c>
      <c r="AD45" t="str">
        <f t="shared" si="12"/>
        <v/>
      </c>
      <c r="AE45" t="str">
        <f t="shared" si="13"/>
        <v/>
      </c>
    </row>
    <row r="46" spans="1:31" x14ac:dyDescent="0.2">
      <c r="X46" t="str">
        <f t="shared" si="6"/>
        <v/>
      </c>
      <c r="Y46" t="str">
        <f t="shared" si="7"/>
        <v/>
      </c>
      <c r="Z46" t="str">
        <f t="shared" si="8"/>
        <v/>
      </c>
      <c r="AA46" s="335">
        <f t="shared" si="9"/>
        <v>0</v>
      </c>
      <c r="AB46" t="str">
        <f t="shared" si="10"/>
        <v/>
      </c>
      <c r="AC46" t="str">
        <f t="shared" si="11"/>
        <v/>
      </c>
      <c r="AD46" t="str">
        <f t="shared" si="12"/>
        <v/>
      </c>
      <c r="AE46" t="str">
        <f t="shared" si="13"/>
        <v/>
      </c>
    </row>
    <row r="47" spans="1:31" x14ac:dyDescent="0.2">
      <c r="X47" t="str">
        <f t="shared" si="6"/>
        <v/>
      </c>
      <c r="Y47" t="str">
        <f t="shared" si="7"/>
        <v/>
      </c>
      <c r="Z47" t="str">
        <f t="shared" si="8"/>
        <v/>
      </c>
      <c r="AA47" s="335">
        <f t="shared" si="9"/>
        <v>0</v>
      </c>
      <c r="AB47" t="str">
        <f t="shared" si="10"/>
        <v/>
      </c>
      <c r="AC47" t="str">
        <f t="shared" si="11"/>
        <v/>
      </c>
      <c r="AD47" t="str">
        <f t="shared" si="12"/>
        <v/>
      </c>
      <c r="AE47" t="str">
        <f t="shared" si="13"/>
        <v/>
      </c>
    </row>
    <row r="48" spans="1:31" x14ac:dyDescent="0.2">
      <c r="X48" t="str">
        <f t="shared" si="6"/>
        <v/>
      </c>
      <c r="Y48" t="str">
        <f t="shared" si="7"/>
        <v/>
      </c>
      <c r="Z48" t="str">
        <f t="shared" si="8"/>
        <v/>
      </c>
      <c r="AA48" s="335">
        <f t="shared" si="9"/>
        <v>0</v>
      </c>
      <c r="AB48" t="str">
        <f t="shared" si="10"/>
        <v/>
      </c>
      <c r="AC48" t="str">
        <f t="shared" si="11"/>
        <v/>
      </c>
      <c r="AD48" t="str">
        <f t="shared" si="12"/>
        <v/>
      </c>
      <c r="AE48" t="str">
        <f t="shared" si="13"/>
        <v/>
      </c>
    </row>
    <row r="49" spans="24:31" x14ac:dyDescent="0.2">
      <c r="X49" t="str">
        <f t="shared" si="6"/>
        <v/>
      </c>
      <c r="Y49" t="str">
        <f t="shared" si="7"/>
        <v/>
      </c>
      <c r="Z49" t="str">
        <f t="shared" si="8"/>
        <v/>
      </c>
      <c r="AA49" s="335">
        <f t="shared" si="9"/>
        <v>0</v>
      </c>
      <c r="AB49" t="str">
        <f t="shared" si="10"/>
        <v/>
      </c>
      <c r="AC49" t="str">
        <f t="shared" si="11"/>
        <v/>
      </c>
      <c r="AD49" t="str">
        <f t="shared" si="12"/>
        <v/>
      </c>
      <c r="AE49" t="str">
        <f t="shared" si="13"/>
        <v/>
      </c>
    </row>
  </sheetData>
  <sortState ref="B12:R35">
    <sortCondition ref="Q12:Q35"/>
    <sortCondition descending="1" ref="R12:R35"/>
  </sortState>
  <mergeCells count="16">
    <mergeCell ref="A7:A9"/>
    <mergeCell ref="B7:B9"/>
    <mergeCell ref="C7:C9"/>
    <mergeCell ref="D7:E7"/>
    <mergeCell ref="F7:G7"/>
    <mergeCell ref="J7:K7"/>
    <mergeCell ref="L7:M7"/>
    <mergeCell ref="N7:O7"/>
    <mergeCell ref="Q7:S8"/>
    <mergeCell ref="D8:E8"/>
    <mergeCell ref="F8:G8"/>
    <mergeCell ref="H8:I8"/>
    <mergeCell ref="J8:K8"/>
    <mergeCell ref="L8:M8"/>
    <mergeCell ref="N8:O8"/>
    <mergeCell ref="H7:I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AE48"/>
  <sheetViews>
    <sheetView showRowColHeaders="0" zoomScaleNormal="100" workbookViewId="0">
      <selection activeCell="C11" sqref="C11"/>
    </sheetView>
  </sheetViews>
  <sheetFormatPr defaultRowHeight="12.75" x14ac:dyDescent="0.2"/>
  <cols>
    <col min="1" max="1" width="6.140625" customWidth="1"/>
    <col min="2" max="2" width="17.28515625" customWidth="1"/>
    <col min="3" max="3" width="18.7109375" customWidth="1"/>
    <col min="4" max="4" width="6.140625" customWidth="1"/>
    <col min="6" max="6" width="6.140625" customWidth="1"/>
    <col min="8" max="8" width="6.28515625" customWidth="1"/>
    <col min="10" max="10" width="6" customWidth="1"/>
    <col min="12" max="12" width="6.140625" customWidth="1"/>
    <col min="14" max="14" width="6" customWidth="1"/>
    <col min="19" max="19" width="11.85546875" customWidth="1"/>
    <col min="24" max="31" width="0" hidden="1" customWidth="1"/>
  </cols>
  <sheetData>
    <row r="1" spans="1:31" ht="27" x14ac:dyDescent="0.35">
      <c r="B1" s="1211" t="s">
        <v>775</v>
      </c>
      <c r="F1" s="1210" t="s">
        <v>772</v>
      </c>
    </row>
    <row r="2" spans="1:31" ht="27" x14ac:dyDescent="0.35">
      <c r="B2" s="1211" t="s">
        <v>776</v>
      </c>
      <c r="E2" s="1210" t="s">
        <v>314</v>
      </c>
    </row>
    <row r="3" spans="1:31" ht="27" x14ac:dyDescent="0.35">
      <c r="H3" s="1210" t="s">
        <v>29</v>
      </c>
    </row>
    <row r="5" spans="1:31" ht="13.5" thickBot="1" x14ac:dyDescent="0.25"/>
    <row r="6" spans="1:31" ht="21.75" customHeight="1" thickTop="1" x14ac:dyDescent="0.2">
      <c r="A6" s="1951" t="s">
        <v>4</v>
      </c>
      <c r="B6" s="1953" t="s">
        <v>30</v>
      </c>
      <c r="C6" s="1955" t="s">
        <v>5</v>
      </c>
      <c r="D6" s="1941" t="s">
        <v>6</v>
      </c>
      <c r="E6" s="1942"/>
      <c r="F6" s="1939" t="s">
        <v>7</v>
      </c>
      <c r="G6" s="1940"/>
      <c r="H6" s="1941" t="s">
        <v>8</v>
      </c>
      <c r="I6" s="1942"/>
      <c r="J6" s="1939" t="s">
        <v>9</v>
      </c>
      <c r="K6" s="1940"/>
      <c r="L6" s="1941" t="s">
        <v>10</v>
      </c>
      <c r="M6" s="1942"/>
      <c r="N6" s="1939" t="s">
        <v>11</v>
      </c>
      <c r="O6" s="1940"/>
      <c r="P6" s="762" t="s">
        <v>199</v>
      </c>
      <c r="Q6" s="1943" t="s">
        <v>18</v>
      </c>
      <c r="R6" s="1944"/>
      <c r="S6" s="1945"/>
    </row>
    <row r="7" spans="1:31" ht="27.75" customHeight="1" x14ac:dyDescent="0.2">
      <c r="A7" s="1952"/>
      <c r="B7" s="1954"/>
      <c r="C7" s="1956"/>
      <c r="D7" s="1935" t="s">
        <v>671</v>
      </c>
      <c r="E7" s="1949"/>
      <c r="F7" s="1935" t="s">
        <v>672</v>
      </c>
      <c r="G7" s="1949"/>
      <c r="H7" s="1937" t="s">
        <v>673</v>
      </c>
      <c r="I7" s="1950"/>
      <c r="J7" s="1937" t="s">
        <v>674</v>
      </c>
      <c r="K7" s="1950"/>
      <c r="L7" s="1937" t="s">
        <v>675</v>
      </c>
      <c r="M7" s="1950"/>
      <c r="N7" s="1937" t="s">
        <v>676</v>
      </c>
      <c r="O7" s="1950"/>
      <c r="P7" s="763">
        <v>-0.5</v>
      </c>
      <c r="Q7" s="1946"/>
      <c r="R7" s="1947"/>
      <c r="S7" s="1948"/>
    </row>
    <row r="8" spans="1:31" x14ac:dyDescent="0.2">
      <c r="A8" s="1952"/>
      <c r="B8" s="1954"/>
      <c r="C8" s="1956"/>
      <c r="D8" s="764"/>
      <c r="E8" s="765"/>
      <c r="F8" s="764"/>
      <c r="G8" s="766"/>
      <c r="H8" s="767"/>
      <c r="I8" s="765"/>
      <c r="J8" s="764"/>
      <c r="K8" s="766"/>
      <c r="L8" s="767"/>
      <c r="M8" s="765"/>
      <c r="N8" s="764"/>
      <c r="O8" s="768"/>
      <c r="P8" s="769"/>
      <c r="Q8" s="767"/>
      <c r="R8" s="770"/>
      <c r="S8" s="771"/>
    </row>
    <row r="9" spans="1:31" ht="14.25" customHeight="1" x14ac:dyDescent="0.2">
      <c r="A9" s="772"/>
      <c r="B9" s="773"/>
      <c r="C9" s="774"/>
      <c r="D9" s="775" t="s">
        <v>19</v>
      </c>
      <c r="E9" s="776" t="s">
        <v>20</v>
      </c>
      <c r="F9" s="775" t="s">
        <v>19</v>
      </c>
      <c r="G9" s="777" t="s">
        <v>20</v>
      </c>
      <c r="H9" s="778" t="s">
        <v>19</v>
      </c>
      <c r="I9" s="776" t="s">
        <v>20</v>
      </c>
      <c r="J9" s="775" t="s">
        <v>19</v>
      </c>
      <c r="K9" s="777" t="s">
        <v>20</v>
      </c>
      <c r="L9" s="778" t="s">
        <v>19</v>
      </c>
      <c r="M9" s="776" t="s">
        <v>20</v>
      </c>
      <c r="N9" s="775" t="s">
        <v>19</v>
      </c>
      <c r="O9" s="779" t="s">
        <v>20</v>
      </c>
      <c r="P9" s="780"/>
      <c r="Q9" s="778" t="s">
        <v>19</v>
      </c>
      <c r="R9" s="781" t="s">
        <v>21</v>
      </c>
      <c r="S9" s="753" t="s">
        <v>22</v>
      </c>
    </row>
    <row r="10" spans="1:31" ht="7.5" customHeight="1" thickBot="1" x14ac:dyDescent="0.25">
      <c r="A10" s="783"/>
      <c r="B10" s="784"/>
      <c r="C10" s="785"/>
      <c r="D10" s="786"/>
      <c r="E10" s="787"/>
      <c r="F10" s="786"/>
      <c r="G10" s="788"/>
      <c r="H10" s="786"/>
      <c r="I10" s="787"/>
      <c r="J10" s="786"/>
      <c r="K10" s="788"/>
      <c r="L10" s="786"/>
      <c r="M10" s="787"/>
      <c r="N10" s="786"/>
      <c r="O10" s="788"/>
      <c r="P10" s="789"/>
      <c r="Q10" s="790"/>
      <c r="R10" s="791"/>
      <c r="S10" s="792"/>
      <c r="AC10" t="s">
        <v>200</v>
      </c>
      <c r="AD10" s="1247">
        <v>0.5</v>
      </c>
    </row>
    <row r="11" spans="1:31" ht="16.5" thickTop="1" x14ac:dyDescent="0.2">
      <c r="A11" s="385">
        <v>1</v>
      </c>
      <c r="B11" s="1207" t="s">
        <v>771</v>
      </c>
      <c r="C11" s="368" t="s">
        <v>489</v>
      </c>
      <c r="D11" s="387">
        <v>1</v>
      </c>
      <c r="E11" s="388">
        <v>2162</v>
      </c>
      <c r="F11" s="389">
        <v>4</v>
      </c>
      <c r="G11" s="390">
        <v>1729</v>
      </c>
      <c r="H11" s="387">
        <v>2</v>
      </c>
      <c r="I11" s="388">
        <v>5373</v>
      </c>
      <c r="J11" s="389">
        <v>5</v>
      </c>
      <c r="K11" s="391">
        <v>5201</v>
      </c>
      <c r="L11" s="387">
        <v>1</v>
      </c>
      <c r="M11" s="388">
        <v>3030</v>
      </c>
      <c r="N11" s="389">
        <v>2</v>
      </c>
      <c r="O11" s="392">
        <v>3570</v>
      </c>
      <c r="P11" s="393">
        <f t="shared" ref="P11:P20" si="0">IF(ISNUMBER(AE11)=TRUE,AE11,"")</f>
        <v>2.5</v>
      </c>
      <c r="Q11" s="1235">
        <f t="shared" ref="Q11:Q20" si="1">IF(ISNUMBER(D11)=TRUE,SUM(D11,F11,H11,J11,L11,N11)-P11,"")</f>
        <v>12.5</v>
      </c>
      <c r="R11" s="1236">
        <f t="shared" ref="R11:R20" si="2">IF(ISNUMBER(E11)=TRUE,SUM(E11,G11,I11,K11,M11,O11),"")</f>
        <v>21065</v>
      </c>
      <c r="S11" s="985">
        <f t="shared" ref="S11:S20" si="3">IF(ISNUMBER(AC11)=TRUE,AC11,"")</f>
        <v>1</v>
      </c>
      <c r="X11">
        <f>IF(ISNUMBER(S11)=TRUE,1,"")</f>
        <v>1</v>
      </c>
      <c r="Y11">
        <f>IF(ISNUMBER(Q11)=TRUE,Q11,"")</f>
        <v>12.5</v>
      </c>
      <c r="Z11">
        <f>IF(ISNUMBER(R11)=TRUE,R11,"")</f>
        <v>21065</v>
      </c>
      <c r="AA11">
        <f>MAX(E11,G11,I11,K11,M11,O11)</f>
        <v>5373</v>
      </c>
      <c r="AB11">
        <f t="shared" ref="AB11:AB48" si="4">IF(ISNUMBER(Y11)=TRUE,Y11-Z11/100000-AA11/1000000000,"")</f>
        <v>12.289344627</v>
      </c>
      <c r="AC11">
        <f>IF(ISNUMBER(AB11)=TRUE,RANK(AB11,$AB$11:$AB$49,1),"")</f>
        <v>1</v>
      </c>
      <c r="AD11">
        <f>IF(OR(ISNUMBER(D11)=TRUE,ISNUMBER(F11)=TRUE,ISNUMBER(H11)=TRUE,ISNUMBER(J11)=TRUE,ISNUMBER(L11)=TRUE,ISNUMBER(N11)=TRUE),MAX(D11,F11,H11,J11,L11,N11),"")</f>
        <v>5</v>
      </c>
      <c r="AE11">
        <f t="shared" ref="AE11:AE48" si="5">IF(ISNUMBER(AD11),AD11*50%,"")</f>
        <v>2.5</v>
      </c>
    </row>
    <row r="12" spans="1:31" ht="15.75" x14ac:dyDescent="0.2">
      <c r="A12" s="394">
        <v>2</v>
      </c>
      <c r="B12" s="1207" t="s">
        <v>763</v>
      </c>
      <c r="C12" s="386" t="s">
        <v>486</v>
      </c>
      <c r="D12" s="387">
        <v>2</v>
      </c>
      <c r="E12" s="388">
        <v>1159</v>
      </c>
      <c r="F12" s="389">
        <v>2</v>
      </c>
      <c r="G12" s="390">
        <v>2002</v>
      </c>
      <c r="H12" s="387">
        <v>7</v>
      </c>
      <c r="I12" s="388">
        <v>2004</v>
      </c>
      <c r="J12" s="389">
        <v>7</v>
      </c>
      <c r="K12" s="391">
        <v>2660</v>
      </c>
      <c r="L12" s="387">
        <v>2</v>
      </c>
      <c r="M12" s="388">
        <v>2735</v>
      </c>
      <c r="N12" s="389">
        <v>1</v>
      </c>
      <c r="O12" s="392">
        <v>4035</v>
      </c>
      <c r="P12" s="393">
        <f t="shared" si="0"/>
        <v>3.5</v>
      </c>
      <c r="Q12" s="1235">
        <f t="shared" si="1"/>
        <v>17.5</v>
      </c>
      <c r="R12" s="1236">
        <f t="shared" si="2"/>
        <v>14595</v>
      </c>
      <c r="S12" s="985">
        <f t="shared" si="3"/>
        <v>2</v>
      </c>
      <c r="X12">
        <f t="shared" ref="X12:X48" si="6">IF(ISNUMBER(S12)=TRUE,1,"")</f>
        <v>1</v>
      </c>
      <c r="Y12">
        <f t="shared" ref="Y12:Z48" si="7">IF(ISNUMBER(Q12)=TRUE,Q12,"")</f>
        <v>17.5</v>
      </c>
      <c r="Z12">
        <f t="shared" si="7"/>
        <v>14595</v>
      </c>
      <c r="AA12">
        <f t="shared" ref="AA12:AA48" si="8">MAX(E12,G12,I12,K12,M12,O12)</f>
        <v>4035</v>
      </c>
      <c r="AB12">
        <f t="shared" si="4"/>
        <v>17.354045965000001</v>
      </c>
      <c r="AC12">
        <f t="shared" ref="AC12:AC48" si="9">IF(ISNUMBER(AB12)=TRUE,RANK(AB12,$AB$11:$AB$49,1),"")</f>
        <v>2</v>
      </c>
      <c r="AD12">
        <f t="shared" ref="AD12:AD48" si="10">IF(OR(ISNUMBER(D12)=TRUE,ISNUMBER(F12)=TRUE,ISNUMBER(H12)=TRUE,ISNUMBER(J12)=TRUE,ISNUMBER(L12)=TRUE,ISNUMBER(N12)=TRUE),MAX(D12,F12,H12,J12,L12,N12),"")</f>
        <v>7</v>
      </c>
      <c r="AE12">
        <f t="shared" si="5"/>
        <v>3.5</v>
      </c>
    </row>
    <row r="13" spans="1:31" ht="15.75" x14ac:dyDescent="0.2">
      <c r="A13" s="394">
        <v>3</v>
      </c>
      <c r="B13" s="1207" t="s">
        <v>764</v>
      </c>
      <c r="C13" s="368" t="s">
        <v>281</v>
      </c>
      <c r="D13" s="387">
        <v>3</v>
      </c>
      <c r="E13" s="388">
        <v>962</v>
      </c>
      <c r="F13" s="389">
        <v>6</v>
      </c>
      <c r="G13" s="390">
        <v>1635</v>
      </c>
      <c r="H13" s="387">
        <v>4</v>
      </c>
      <c r="I13" s="388">
        <v>2911</v>
      </c>
      <c r="J13" s="389">
        <v>1</v>
      </c>
      <c r="K13" s="391">
        <v>13623</v>
      </c>
      <c r="L13" s="387">
        <v>5</v>
      </c>
      <c r="M13" s="388">
        <v>1435</v>
      </c>
      <c r="N13" s="389">
        <v>4</v>
      </c>
      <c r="O13" s="392">
        <v>2010</v>
      </c>
      <c r="P13" s="393">
        <f t="shared" si="0"/>
        <v>3</v>
      </c>
      <c r="Q13" s="1235">
        <f t="shared" si="1"/>
        <v>20</v>
      </c>
      <c r="R13" s="1236">
        <f t="shared" si="2"/>
        <v>22576</v>
      </c>
      <c r="S13" s="985">
        <f t="shared" si="3"/>
        <v>3</v>
      </c>
      <c r="X13">
        <f t="shared" si="6"/>
        <v>1</v>
      </c>
      <c r="Y13">
        <f t="shared" si="7"/>
        <v>20</v>
      </c>
      <c r="Z13">
        <f t="shared" si="7"/>
        <v>22576</v>
      </c>
      <c r="AA13">
        <f t="shared" si="8"/>
        <v>13623</v>
      </c>
      <c r="AB13">
        <f t="shared" si="4"/>
        <v>19.774226376999998</v>
      </c>
      <c r="AC13">
        <f>IF(ISNUMBER(AB13)=TRUE,RANK(AB13,$AB$11:$AB$49,1),"")</f>
        <v>3</v>
      </c>
      <c r="AD13">
        <f t="shared" si="10"/>
        <v>6</v>
      </c>
      <c r="AE13">
        <f t="shared" si="5"/>
        <v>3</v>
      </c>
    </row>
    <row r="14" spans="1:31" ht="15.75" x14ac:dyDescent="0.2">
      <c r="A14" s="385">
        <v>4</v>
      </c>
      <c r="B14" s="1207" t="s">
        <v>770</v>
      </c>
      <c r="C14" s="386" t="s">
        <v>488</v>
      </c>
      <c r="D14" s="387">
        <v>5</v>
      </c>
      <c r="E14" s="388">
        <v>632</v>
      </c>
      <c r="F14" s="389">
        <v>5</v>
      </c>
      <c r="G14" s="390">
        <v>1720</v>
      </c>
      <c r="H14" s="387">
        <v>1</v>
      </c>
      <c r="I14" s="388">
        <v>10815</v>
      </c>
      <c r="J14" s="389">
        <v>4</v>
      </c>
      <c r="K14" s="391">
        <v>5282</v>
      </c>
      <c r="L14" s="387">
        <v>6</v>
      </c>
      <c r="M14" s="388">
        <v>1130</v>
      </c>
      <c r="N14" s="389">
        <v>3</v>
      </c>
      <c r="O14" s="392">
        <v>2800</v>
      </c>
      <c r="P14" s="393">
        <f t="shared" si="0"/>
        <v>3</v>
      </c>
      <c r="Q14" s="1235">
        <f t="shared" si="1"/>
        <v>21</v>
      </c>
      <c r="R14" s="1236">
        <f t="shared" si="2"/>
        <v>22379</v>
      </c>
      <c r="S14" s="985">
        <f t="shared" si="3"/>
        <v>4</v>
      </c>
      <c r="X14">
        <f t="shared" si="6"/>
        <v>1</v>
      </c>
      <c r="Y14">
        <f t="shared" si="7"/>
        <v>21</v>
      </c>
      <c r="Z14">
        <f t="shared" si="7"/>
        <v>22379</v>
      </c>
      <c r="AA14">
        <f t="shared" si="8"/>
        <v>10815</v>
      </c>
      <c r="AB14">
        <f t="shared" si="4"/>
        <v>20.776199184999999</v>
      </c>
      <c r="AC14">
        <f t="shared" si="9"/>
        <v>4</v>
      </c>
      <c r="AD14">
        <f t="shared" si="10"/>
        <v>6</v>
      </c>
      <c r="AE14">
        <f t="shared" si="5"/>
        <v>3</v>
      </c>
    </row>
    <row r="15" spans="1:31" ht="15.75" x14ac:dyDescent="0.2">
      <c r="A15" s="394">
        <v>5</v>
      </c>
      <c r="B15" s="987" t="s">
        <v>485</v>
      </c>
      <c r="C15" s="386" t="s">
        <v>482</v>
      </c>
      <c r="D15" s="387">
        <v>6</v>
      </c>
      <c r="E15" s="388">
        <v>618</v>
      </c>
      <c r="F15" s="389">
        <v>8</v>
      </c>
      <c r="G15" s="390">
        <v>1026</v>
      </c>
      <c r="H15" s="387">
        <v>3</v>
      </c>
      <c r="I15" s="388">
        <v>3191</v>
      </c>
      <c r="J15" s="389">
        <v>2</v>
      </c>
      <c r="K15" s="391">
        <v>6031</v>
      </c>
      <c r="L15" s="387">
        <v>3</v>
      </c>
      <c r="M15" s="388">
        <v>1940</v>
      </c>
      <c r="N15" s="389">
        <v>8</v>
      </c>
      <c r="O15" s="392">
        <v>235</v>
      </c>
      <c r="P15" s="393">
        <f t="shared" si="0"/>
        <v>4</v>
      </c>
      <c r="Q15" s="1235">
        <f t="shared" si="1"/>
        <v>26</v>
      </c>
      <c r="R15" s="1236">
        <f t="shared" si="2"/>
        <v>13041</v>
      </c>
      <c r="S15" s="985">
        <f t="shared" si="3"/>
        <v>5</v>
      </c>
      <c r="X15">
        <f t="shared" si="6"/>
        <v>1</v>
      </c>
      <c r="Y15">
        <f t="shared" si="7"/>
        <v>26</v>
      </c>
      <c r="Z15">
        <f t="shared" si="7"/>
        <v>13041</v>
      </c>
      <c r="AA15">
        <f t="shared" si="8"/>
        <v>6031</v>
      </c>
      <c r="AB15">
        <f t="shared" si="4"/>
        <v>25.869583968999997</v>
      </c>
      <c r="AC15">
        <f t="shared" si="9"/>
        <v>5</v>
      </c>
      <c r="AD15">
        <f t="shared" si="10"/>
        <v>8</v>
      </c>
      <c r="AE15">
        <f t="shared" si="5"/>
        <v>4</v>
      </c>
    </row>
    <row r="16" spans="1:31" ht="15.75" x14ac:dyDescent="0.2">
      <c r="A16" s="394">
        <v>6</v>
      </c>
      <c r="B16" s="1207" t="s">
        <v>765</v>
      </c>
      <c r="C16" s="386" t="s">
        <v>486</v>
      </c>
      <c r="D16" s="387">
        <v>4</v>
      </c>
      <c r="E16" s="388">
        <v>788</v>
      </c>
      <c r="F16" s="389">
        <v>7</v>
      </c>
      <c r="G16" s="390">
        <v>1630</v>
      </c>
      <c r="H16" s="387">
        <v>5</v>
      </c>
      <c r="I16" s="388">
        <v>2687</v>
      </c>
      <c r="J16" s="389">
        <v>3</v>
      </c>
      <c r="K16" s="391">
        <v>5888</v>
      </c>
      <c r="L16" s="387">
        <v>7</v>
      </c>
      <c r="M16" s="388">
        <v>995</v>
      </c>
      <c r="N16" s="389">
        <v>5</v>
      </c>
      <c r="O16" s="392">
        <v>980</v>
      </c>
      <c r="P16" s="393">
        <f t="shared" si="0"/>
        <v>3.5</v>
      </c>
      <c r="Q16" s="1235">
        <f t="shared" si="1"/>
        <v>27.5</v>
      </c>
      <c r="R16" s="1236">
        <f t="shared" si="2"/>
        <v>12968</v>
      </c>
      <c r="S16" s="985">
        <f t="shared" si="3"/>
        <v>6</v>
      </c>
      <c r="X16">
        <f t="shared" si="6"/>
        <v>1</v>
      </c>
      <c r="Y16">
        <f t="shared" si="7"/>
        <v>27.5</v>
      </c>
      <c r="Z16">
        <f t="shared" si="7"/>
        <v>12968</v>
      </c>
      <c r="AA16">
        <f t="shared" si="8"/>
        <v>5888</v>
      </c>
      <c r="AB16">
        <f t="shared" si="4"/>
        <v>27.370314111999999</v>
      </c>
      <c r="AC16">
        <f t="shared" si="9"/>
        <v>6</v>
      </c>
      <c r="AD16">
        <f t="shared" si="10"/>
        <v>7</v>
      </c>
      <c r="AE16">
        <f t="shared" si="5"/>
        <v>3.5</v>
      </c>
    </row>
    <row r="17" spans="1:31" ht="15.75" x14ac:dyDescent="0.2">
      <c r="A17" s="385">
        <v>7</v>
      </c>
      <c r="B17" s="1207" t="s">
        <v>766</v>
      </c>
      <c r="C17" s="386" t="s">
        <v>487</v>
      </c>
      <c r="D17" s="387">
        <v>10</v>
      </c>
      <c r="E17" s="388">
        <v>179</v>
      </c>
      <c r="F17" s="389">
        <v>1</v>
      </c>
      <c r="G17" s="390">
        <v>3379</v>
      </c>
      <c r="H17" s="387">
        <v>6</v>
      </c>
      <c r="I17" s="388">
        <v>2281</v>
      </c>
      <c r="J17" s="389">
        <v>6</v>
      </c>
      <c r="K17" s="391">
        <v>3813</v>
      </c>
      <c r="L17" s="387">
        <v>4</v>
      </c>
      <c r="M17" s="388">
        <v>1520</v>
      </c>
      <c r="N17" s="389">
        <v>6</v>
      </c>
      <c r="O17" s="392">
        <v>395</v>
      </c>
      <c r="P17" s="393">
        <f t="shared" si="0"/>
        <v>5</v>
      </c>
      <c r="Q17" s="1235">
        <f t="shared" si="1"/>
        <v>28</v>
      </c>
      <c r="R17" s="1236">
        <f t="shared" si="2"/>
        <v>11567</v>
      </c>
      <c r="S17" s="985">
        <f t="shared" si="3"/>
        <v>7</v>
      </c>
      <c r="X17">
        <f t="shared" si="6"/>
        <v>1</v>
      </c>
      <c r="Y17">
        <f t="shared" si="7"/>
        <v>28</v>
      </c>
      <c r="Z17">
        <f t="shared" si="7"/>
        <v>11567</v>
      </c>
      <c r="AA17">
        <f t="shared" si="8"/>
        <v>3813</v>
      </c>
      <c r="AB17">
        <f t="shared" si="4"/>
        <v>27.884326186999999</v>
      </c>
      <c r="AC17">
        <f t="shared" si="9"/>
        <v>7</v>
      </c>
      <c r="AD17">
        <f t="shared" si="10"/>
        <v>10</v>
      </c>
      <c r="AE17">
        <f t="shared" si="5"/>
        <v>5</v>
      </c>
    </row>
    <row r="18" spans="1:31" ht="15.75" x14ac:dyDescent="0.2">
      <c r="A18" s="394">
        <v>8</v>
      </c>
      <c r="B18" s="1207" t="s">
        <v>769</v>
      </c>
      <c r="C18" s="386" t="s">
        <v>287</v>
      </c>
      <c r="D18" s="387">
        <v>8</v>
      </c>
      <c r="E18" s="388">
        <v>360</v>
      </c>
      <c r="F18" s="389">
        <v>3</v>
      </c>
      <c r="G18" s="390">
        <v>1905</v>
      </c>
      <c r="H18" s="387">
        <v>8</v>
      </c>
      <c r="I18" s="388">
        <v>694</v>
      </c>
      <c r="J18" s="389">
        <v>11</v>
      </c>
      <c r="K18" s="391"/>
      <c r="L18" s="387">
        <v>11</v>
      </c>
      <c r="M18" s="388"/>
      <c r="N18" s="389">
        <v>11</v>
      </c>
      <c r="O18" s="392"/>
      <c r="P18" s="393">
        <f t="shared" si="0"/>
        <v>5.5</v>
      </c>
      <c r="Q18" s="1235">
        <f t="shared" si="1"/>
        <v>46.5</v>
      </c>
      <c r="R18" s="1236">
        <f t="shared" si="2"/>
        <v>2959</v>
      </c>
      <c r="S18" s="985">
        <f t="shared" si="3"/>
        <v>8</v>
      </c>
      <c r="X18">
        <f t="shared" si="6"/>
        <v>1</v>
      </c>
      <c r="Y18">
        <f t="shared" si="7"/>
        <v>46.5</v>
      </c>
      <c r="Z18">
        <f t="shared" si="7"/>
        <v>2959</v>
      </c>
      <c r="AA18">
        <f t="shared" si="8"/>
        <v>1905</v>
      </c>
      <c r="AB18">
        <f t="shared" si="4"/>
        <v>46.470408095000003</v>
      </c>
      <c r="AC18">
        <f t="shared" si="9"/>
        <v>8</v>
      </c>
      <c r="AD18">
        <f t="shared" si="10"/>
        <v>11</v>
      </c>
      <c r="AE18">
        <f t="shared" si="5"/>
        <v>5.5</v>
      </c>
    </row>
    <row r="19" spans="1:31" ht="15.75" x14ac:dyDescent="0.2">
      <c r="A19" s="394">
        <v>9</v>
      </c>
      <c r="B19" s="1207" t="s">
        <v>767</v>
      </c>
      <c r="C19" s="386" t="s">
        <v>288</v>
      </c>
      <c r="D19" s="387">
        <v>7</v>
      </c>
      <c r="E19" s="388">
        <v>503</v>
      </c>
      <c r="F19" s="389">
        <v>10</v>
      </c>
      <c r="G19" s="390">
        <v>330</v>
      </c>
      <c r="H19" s="387">
        <v>11</v>
      </c>
      <c r="I19" s="388"/>
      <c r="J19" s="389">
        <v>11</v>
      </c>
      <c r="K19" s="391"/>
      <c r="L19" s="387">
        <v>11</v>
      </c>
      <c r="M19" s="388"/>
      <c r="N19" s="389">
        <v>7</v>
      </c>
      <c r="O19" s="392">
        <v>295</v>
      </c>
      <c r="P19" s="393">
        <f t="shared" si="0"/>
        <v>5.5</v>
      </c>
      <c r="Q19" s="1235">
        <f t="shared" si="1"/>
        <v>51.5</v>
      </c>
      <c r="R19" s="1236">
        <f t="shared" si="2"/>
        <v>1128</v>
      </c>
      <c r="S19" s="985">
        <f t="shared" si="3"/>
        <v>9</v>
      </c>
      <c r="X19">
        <f t="shared" si="6"/>
        <v>1</v>
      </c>
      <c r="Y19">
        <f t="shared" si="7"/>
        <v>51.5</v>
      </c>
      <c r="Z19">
        <f t="shared" si="7"/>
        <v>1128</v>
      </c>
      <c r="AA19">
        <f t="shared" si="8"/>
        <v>503</v>
      </c>
      <c r="AB19">
        <f t="shared" si="4"/>
        <v>51.488719496999998</v>
      </c>
      <c r="AC19">
        <f t="shared" si="9"/>
        <v>9</v>
      </c>
      <c r="AD19">
        <f t="shared" si="10"/>
        <v>11</v>
      </c>
      <c r="AE19">
        <f t="shared" si="5"/>
        <v>5.5</v>
      </c>
    </row>
    <row r="20" spans="1:31" ht="16.5" thickBot="1" x14ac:dyDescent="0.25">
      <c r="A20" s="976">
        <v>10</v>
      </c>
      <c r="B20" s="1208" t="s">
        <v>768</v>
      </c>
      <c r="C20" s="977" t="s">
        <v>287</v>
      </c>
      <c r="D20" s="978">
        <v>9</v>
      </c>
      <c r="E20" s="979">
        <v>353</v>
      </c>
      <c r="F20" s="980">
        <v>9</v>
      </c>
      <c r="G20" s="981">
        <v>502</v>
      </c>
      <c r="H20" s="978">
        <v>11</v>
      </c>
      <c r="I20" s="979"/>
      <c r="J20" s="980">
        <v>11</v>
      </c>
      <c r="K20" s="982"/>
      <c r="L20" s="978">
        <v>11</v>
      </c>
      <c r="M20" s="979"/>
      <c r="N20" s="980">
        <v>11</v>
      </c>
      <c r="O20" s="983"/>
      <c r="P20" s="984">
        <f t="shared" si="0"/>
        <v>5.5</v>
      </c>
      <c r="Q20" s="1237">
        <f t="shared" si="1"/>
        <v>56.5</v>
      </c>
      <c r="R20" s="1238">
        <f t="shared" si="2"/>
        <v>855</v>
      </c>
      <c r="S20" s="986">
        <f t="shared" si="3"/>
        <v>10</v>
      </c>
      <c r="X20">
        <f t="shared" si="6"/>
        <v>1</v>
      </c>
      <c r="Y20">
        <f t="shared" si="7"/>
        <v>56.5</v>
      </c>
      <c r="Z20">
        <f t="shared" si="7"/>
        <v>855</v>
      </c>
      <c r="AA20">
        <f t="shared" si="8"/>
        <v>502</v>
      </c>
      <c r="AB20">
        <f t="shared" si="4"/>
        <v>56.491449498000001</v>
      </c>
      <c r="AC20">
        <f t="shared" si="9"/>
        <v>10</v>
      </c>
      <c r="AD20">
        <f t="shared" si="10"/>
        <v>11</v>
      </c>
      <c r="AE20">
        <f t="shared" si="5"/>
        <v>5.5</v>
      </c>
    </row>
    <row r="21" spans="1:31" x14ac:dyDescent="0.2">
      <c r="X21" t="str">
        <f t="shared" si="6"/>
        <v/>
      </c>
      <c r="Y21" t="str">
        <f t="shared" si="7"/>
        <v/>
      </c>
      <c r="Z21" t="str">
        <f t="shared" si="7"/>
        <v/>
      </c>
      <c r="AA21">
        <f t="shared" si="8"/>
        <v>0</v>
      </c>
      <c r="AB21" t="str">
        <f t="shared" si="4"/>
        <v/>
      </c>
      <c r="AC21" t="str">
        <f t="shared" si="9"/>
        <v/>
      </c>
      <c r="AD21" t="str">
        <f t="shared" si="10"/>
        <v/>
      </c>
      <c r="AE21" t="str">
        <f t="shared" si="5"/>
        <v/>
      </c>
    </row>
    <row r="22" spans="1:31" x14ac:dyDescent="0.2">
      <c r="X22" t="str">
        <f t="shared" si="6"/>
        <v/>
      </c>
      <c r="Y22" t="str">
        <f t="shared" si="7"/>
        <v/>
      </c>
      <c r="Z22" t="str">
        <f t="shared" si="7"/>
        <v/>
      </c>
      <c r="AA22">
        <f t="shared" si="8"/>
        <v>0</v>
      </c>
      <c r="AB22" t="str">
        <f t="shared" si="4"/>
        <v/>
      </c>
      <c r="AC22" t="str">
        <f t="shared" si="9"/>
        <v/>
      </c>
      <c r="AD22" t="str">
        <f t="shared" si="10"/>
        <v/>
      </c>
      <c r="AE22" t="str">
        <f t="shared" si="5"/>
        <v/>
      </c>
    </row>
    <row r="23" spans="1:31" x14ac:dyDescent="0.2">
      <c r="X23" t="str">
        <f t="shared" si="6"/>
        <v/>
      </c>
      <c r="Y23" t="str">
        <f t="shared" si="7"/>
        <v/>
      </c>
      <c r="Z23" t="str">
        <f t="shared" si="7"/>
        <v/>
      </c>
      <c r="AA23">
        <f t="shared" si="8"/>
        <v>0</v>
      </c>
      <c r="AB23" t="str">
        <f t="shared" si="4"/>
        <v/>
      </c>
      <c r="AC23" t="str">
        <f t="shared" si="9"/>
        <v/>
      </c>
      <c r="AD23" t="str">
        <f t="shared" si="10"/>
        <v/>
      </c>
      <c r="AE23" t="str">
        <f t="shared" si="5"/>
        <v/>
      </c>
    </row>
    <row r="24" spans="1:31" x14ac:dyDescent="0.2">
      <c r="X24" t="str">
        <f t="shared" si="6"/>
        <v/>
      </c>
      <c r="Y24" t="str">
        <f t="shared" si="7"/>
        <v/>
      </c>
      <c r="Z24" t="str">
        <f t="shared" si="7"/>
        <v/>
      </c>
      <c r="AA24">
        <f t="shared" si="8"/>
        <v>0</v>
      </c>
      <c r="AB24" t="str">
        <f t="shared" si="4"/>
        <v/>
      </c>
      <c r="AC24" t="str">
        <f t="shared" si="9"/>
        <v/>
      </c>
      <c r="AD24" t="str">
        <f t="shared" si="10"/>
        <v/>
      </c>
      <c r="AE24" t="str">
        <f t="shared" si="5"/>
        <v/>
      </c>
    </row>
    <row r="25" spans="1:31" x14ac:dyDescent="0.2">
      <c r="X25" t="str">
        <f t="shared" si="6"/>
        <v/>
      </c>
      <c r="Y25" t="str">
        <f t="shared" si="7"/>
        <v/>
      </c>
      <c r="Z25" t="str">
        <f t="shared" si="7"/>
        <v/>
      </c>
      <c r="AA25">
        <f t="shared" si="8"/>
        <v>0</v>
      </c>
      <c r="AB25" t="str">
        <f t="shared" si="4"/>
        <v/>
      </c>
      <c r="AC25" t="str">
        <f t="shared" si="9"/>
        <v/>
      </c>
      <c r="AD25" t="str">
        <f t="shared" si="10"/>
        <v/>
      </c>
      <c r="AE25" t="str">
        <f t="shared" si="5"/>
        <v/>
      </c>
    </row>
    <row r="26" spans="1:31" x14ac:dyDescent="0.2">
      <c r="X26" t="str">
        <f t="shared" si="6"/>
        <v/>
      </c>
      <c r="Y26" t="str">
        <f t="shared" si="7"/>
        <v/>
      </c>
      <c r="Z26" t="str">
        <f t="shared" si="7"/>
        <v/>
      </c>
      <c r="AA26">
        <f t="shared" si="8"/>
        <v>0</v>
      </c>
      <c r="AB26" t="str">
        <f t="shared" si="4"/>
        <v/>
      </c>
      <c r="AC26" t="str">
        <f t="shared" si="9"/>
        <v/>
      </c>
      <c r="AD26" t="str">
        <f t="shared" si="10"/>
        <v/>
      </c>
      <c r="AE26" t="str">
        <f t="shared" si="5"/>
        <v/>
      </c>
    </row>
    <row r="27" spans="1:31" x14ac:dyDescent="0.2">
      <c r="X27" t="str">
        <f t="shared" si="6"/>
        <v/>
      </c>
      <c r="Y27" t="str">
        <f t="shared" si="7"/>
        <v/>
      </c>
      <c r="Z27" t="str">
        <f t="shared" si="7"/>
        <v/>
      </c>
      <c r="AA27">
        <f t="shared" si="8"/>
        <v>0</v>
      </c>
      <c r="AB27" t="str">
        <f t="shared" si="4"/>
        <v/>
      </c>
      <c r="AC27" t="str">
        <f t="shared" si="9"/>
        <v/>
      </c>
      <c r="AD27" t="str">
        <f t="shared" si="10"/>
        <v/>
      </c>
      <c r="AE27" t="str">
        <f t="shared" si="5"/>
        <v/>
      </c>
    </row>
    <row r="28" spans="1:31" x14ac:dyDescent="0.2">
      <c r="X28" t="str">
        <f t="shared" si="6"/>
        <v/>
      </c>
      <c r="Y28" t="str">
        <f t="shared" si="7"/>
        <v/>
      </c>
      <c r="Z28" t="str">
        <f t="shared" si="7"/>
        <v/>
      </c>
      <c r="AA28">
        <f t="shared" si="8"/>
        <v>0</v>
      </c>
      <c r="AB28" t="str">
        <f t="shared" si="4"/>
        <v/>
      </c>
      <c r="AC28" t="str">
        <f t="shared" si="9"/>
        <v/>
      </c>
      <c r="AD28" t="str">
        <f t="shared" si="10"/>
        <v/>
      </c>
      <c r="AE28" t="str">
        <f t="shared" si="5"/>
        <v/>
      </c>
    </row>
    <row r="29" spans="1:31" x14ac:dyDescent="0.2">
      <c r="X29" t="str">
        <f t="shared" si="6"/>
        <v/>
      </c>
      <c r="Y29" t="str">
        <f t="shared" si="7"/>
        <v/>
      </c>
      <c r="Z29" t="str">
        <f t="shared" si="7"/>
        <v/>
      </c>
      <c r="AA29">
        <f t="shared" si="8"/>
        <v>0</v>
      </c>
      <c r="AB29" t="str">
        <f t="shared" si="4"/>
        <v/>
      </c>
      <c r="AC29" t="str">
        <f t="shared" si="9"/>
        <v/>
      </c>
      <c r="AD29" t="str">
        <f t="shared" si="10"/>
        <v/>
      </c>
      <c r="AE29" t="str">
        <f t="shared" si="5"/>
        <v/>
      </c>
    </row>
    <row r="30" spans="1:31" x14ac:dyDescent="0.2">
      <c r="X30" t="str">
        <f t="shared" si="6"/>
        <v/>
      </c>
      <c r="Y30" t="str">
        <f t="shared" si="7"/>
        <v/>
      </c>
      <c r="Z30" t="str">
        <f t="shared" si="7"/>
        <v/>
      </c>
      <c r="AA30">
        <f t="shared" si="8"/>
        <v>0</v>
      </c>
      <c r="AB30" t="str">
        <f t="shared" si="4"/>
        <v/>
      </c>
      <c r="AC30" t="str">
        <f t="shared" si="9"/>
        <v/>
      </c>
      <c r="AD30" t="str">
        <f t="shared" si="10"/>
        <v/>
      </c>
      <c r="AE30" t="str">
        <f t="shared" si="5"/>
        <v/>
      </c>
    </row>
    <row r="31" spans="1:31" x14ac:dyDescent="0.2">
      <c r="X31" t="str">
        <f t="shared" si="6"/>
        <v/>
      </c>
      <c r="Y31" t="str">
        <f t="shared" si="7"/>
        <v/>
      </c>
      <c r="Z31" t="str">
        <f t="shared" si="7"/>
        <v/>
      </c>
      <c r="AA31">
        <f t="shared" si="8"/>
        <v>0</v>
      </c>
      <c r="AB31" t="str">
        <f t="shared" si="4"/>
        <v/>
      </c>
      <c r="AC31" t="str">
        <f t="shared" si="9"/>
        <v/>
      </c>
      <c r="AD31" t="str">
        <f t="shared" si="10"/>
        <v/>
      </c>
      <c r="AE31" t="str">
        <f t="shared" si="5"/>
        <v/>
      </c>
    </row>
    <row r="32" spans="1:31" x14ac:dyDescent="0.2">
      <c r="X32" t="str">
        <f t="shared" si="6"/>
        <v/>
      </c>
      <c r="Y32" t="str">
        <f t="shared" si="7"/>
        <v/>
      </c>
      <c r="Z32" t="str">
        <f t="shared" si="7"/>
        <v/>
      </c>
      <c r="AA32">
        <f t="shared" si="8"/>
        <v>0</v>
      </c>
      <c r="AB32" t="str">
        <f t="shared" si="4"/>
        <v/>
      </c>
      <c r="AC32" t="str">
        <f t="shared" si="9"/>
        <v/>
      </c>
      <c r="AD32" t="str">
        <f t="shared" si="10"/>
        <v/>
      </c>
      <c r="AE32" t="str">
        <f t="shared" si="5"/>
        <v/>
      </c>
    </row>
    <row r="33" spans="24:31" x14ac:dyDescent="0.2">
      <c r="X33" t="str">
        <f t="shared" si="6"/>
        <v/>
      </c>
      <c r="Y33" t="str">
        <f t="shared" si="7"/>
        <v/>
      </c>
      <c r="Z33" t="str">
        <f t="shared" si="7"/>
        <v/>
      </c>
      <c r="AA33">
        <f t="shared" si="8"/>
        <v>0</v>
      </c>
      <c r="AB33" t="str">
        <f t="shared" si="4"/>
        <v/>
      </c>
      <c r="AC33" t="str">
        <f t="shared" si="9"/>
        <v/>
      </c>
      <c r="AD33" t="str">
        <f t="shared" si="10"/>
        <v/>
      </c>
      <c r="AE33" t="str">
        <f t="shared" si="5"/>
        <v/>
      </c>
    </row>
    <row r="34" spans="24:31" x14ac:dyDescent="0.2">
      <c r="X34" t="str">
        <f t="shared" si="6"/>
        <v/>
      </c>
      <c r="Y34" t="str">
        <f t="shared" si="7"/>
        <v/>
      </c>
      <c r="Z34" t="str">
        <f t="shared" si="7"/>
        <v/>
      </c>
      <c r="AA34">
        <f t="shared" si="8"/>
        <v>0</v>
      </c>
      <c r="AB34" t="str">
        <f t="shared" si="4"/>
        <v/>
      </c>
      <c r="AC34" t="str">
        <f t="shared" si="9"/>
        <v/>
      </c>
      <c r="AD34" t="str">
        <f t="shared" si="10"/>
        <v/>
      </c>
      <c r="AE34" t="str">
        <f t="shared" si="5"/>
        <v/>
      </c>
    </row>
    <row r="35" spans="24:31" x14ac:dyDescent="0.2">
      <c r="X35" t="str">
        <f t="shared" si="6"/>
        <v/>
      </c>
      <c r="Y35" t="str">
        <f t="shared" si="7"/>
        <v/>
      </c>
      <c r="Z35" t="str">
        <f t="shared" si="7"/>
        <v/>
      </c>
      <c r="AA35">
        <f t="shared" si="8"/>
        <v>0</v>
      </c>
      <c r="AB35" t="str">
        <f t="shared" si="4"/>
        <v/>
      </c>
      <c r="AC35" t="str">
        <f t="shared" si="9"/>
        <v/>
      </c>
      <c r="AD35" t="str">
        <f t="shared" si="10"/>
        <v/>
      </c>
      <c r="AE35" t="str">
        <f t="shared" si="5"/>
        <v/>
      </c>
    </row>
    <row r="36" spans="24:31" x14ac:dyDescent="0.2">
      <c r="X36" t="str">
        <f t="shared" si="6"/>
        <v/>
      </c>
      <c r="Y36" t="str">
        <f t="shared" si="7"/>
        <v/>
      </c>
      <c r="Z36" t="str">
        <f t="shared" si="7"/>
        <v/>
      </c>
      <c r="AA36">
        <f t="shared" si="8"/>
        <v>0</v>
      </c>
      <c r="AB36" t="str">
        <f t="shared" si="4"/>
        <v/>
      </c>
      <c r="AC36" t="str">
        <f t="shared" si="9"/>
        <v/>
      </c>
      <c r="AD36" t="str">
        <f t="shared" si="10"/>
        <v/>
      </c>
      <c r="AE36" t="str">
        <f t="shared" si="5"/>
        <v/>
      </c>
    </row>
    <row r="37" spans="24:31" x14ac:dyDescent="0.2">
      <c r="X37" t="str">
        <f t="shared" si="6"/>
        <v/>
      </c>
      <c r="Y37" t="str">
        <f t="shared" si="7"/>
        <v/>
      </c>
      <c r="Z37" t="str">
        <f t="shared" si="7"/>
        <v/>
      </c>
      <c r="AA37">
        <f t="shared" si="8"/>
        <v>0</v>
      </c>
      <c r="AB37" t="str">
        <f t="shared" si="4"/>
        <v/>
      </c>
      <c r="AC37" t="str">
        <f t="shared" si="9"/>
        <v/>
      </c>
      <c r="AD37" t="str">
        <f t="shared" si="10"/>
        <v/>
      </c>
      <c r="AE37" t="str">
        <f t="shared" si="5"/>
        <v/>
      </c>
    </row>
    <row r="38" spans="24:31" x14ac:dyDescent="0.2">
      <c r="X38" t="str">
        <f t="shared" si="6"/>
        <v/>
      </c>
      <c r="Y38" t="str">
        <f t="shared" si="7"/>
        <v/>
      </c>
      <c r="Z38" t="str">
        <f t="shared" si="7"/>
        <v/>
      </c>
      <c r="AA38">
        <f t="shared" si="8"/>
        <v>0</v>
      </c>
      <c r="AB38" t="str">
        <f t="shared" si="4"/>
        <v/>
      </c>
      <c r="AC38" t="str">
        <f t="shared" si="9"/>
        <v/>
      </c>
      <c r="AD38" t="str">
        <f t="shared" si="10"/>
        <v/>
      </c>
      <c r="AE38" t="str">
        <f t="shared" si="5"/>
        <v/>
      </c>
    </row>
    <row r="39" spans="24:31" x14ac:dyDescent="0.2">
      <c r="X39" t="str">
        <f t="shared" si="6"/>
        <v/>
      </c>
      <c r="Y39" t="str">
        <f t="shared" si="7"/>
        <v/>
      </c>
      <c r="Z39" t="str">
        <f t="shared" si="7"/>
        <v/>
      </c>
      <c r="AA39">
        <f t="shared" si="8"/>
        <v>0</v>
      </c>
      <c r="AB39" t="str">
        <f t="shared" si="4"/>
        <v/>
      </c>
      <c r="AC39" t="str">
        <f t="shared" si="9"/>
        <v/>
      </c>
      <c r="AD39" t="str">
        <f t="shared" si="10"/>
        <v/>
      </c>
      <c r="AE39" t="str">
        <f t="shared" si="5"/>
        <v/>
      </c>
    </row>
    <row r="40" spans="24:31" x14ac:dyDescent="0.2">
      <c r="X40" t="str">
        <f t="shared" si="6"/>
        <v/>
      </c>
      <c r="Y40" t="str">
        <f t="shared" si="7"/>
        <v/>
      </c>
      <c r="Z40" t="str">
        <f t="shared" si="7"/>
        <v/>
      </c>
      <c r="AA40">
        <f t="shared" si="8"/>
        <v>0</v>
      </c>
      <c r="AB40" t="str">
        <f t="shared" si="4"/>
        <v/>
      </c>
      <c r="AC40" t="str">
        <f t="shared" si="9"/>
        <v/>
      </c>
      <c r="AD40" t="str">
        <f t="shared" si="10"/>
        <v/>
      </c>
      <c r="AE40" t="str">
        <f t="shared" si="5"/>
        <v/>
      </c>
    </row>
    <row r="41" spans="24:31" x14ac:dyDescent="0.2">
      <c r="X41" t="str">
        <f t="shared" si="6"/>
        <v/>
      </c>
      <c r="Y41" t="str">
        <f t="shared" si="7"/>
        <v/>
      </c>
      <c r="Z41" t="str">
        <f t="shared" si="7"/>
        <v/>
      </c>
      <c r="AA41">
        <f t="shared" si="8"/>
        <v>0</v>
      </c>
      <c r="AB41" t="str">
        <f t="shared" si="4"/>
        <v/>
      </c>
      <c r="AC41" t="str">
        <f t="shared" si="9"/>
        <v/>
      </c>
      <c r="AD41" t="str">
        <f t="shared" si="10"/>
        <v/>
      </c>
      <c r="AE41" t="str">
        <f t="shared" si="5"/>
        <v/>
      </c>
    </row>
    <row r="42" spans="24:31" x14ac:dyDescent="0.2">
      <c r="X42" t="str">
        <f t="shared" si="6"/>
        <v/>
      </c>
      <c r="Y42" t="str">
        <f t="shared" si="7"/>
        <v/>
      </c>
      <c r="Z42" t="str">
        <f t="shared" si="7"/>
        <v/>
      </c>
      <c r="AA42">
        <f t="shared" si="8"/>
        <v>0</v>
      </c>
      <c r="AB42" t="str">
        <f t="shared" si="4"/>
        <v/>
      </c>
      <c r="AC42" t="str">
        <f t="shared" si="9"/>
        <v/>
      </c>
      <c r="AD42" t="str">
        <f t="shared" si="10"/>
        <v/>
      </c>
      <c r="AE42" t="str">
        <f t="shared" si="5"/>
        <v/>
      </c>
    </row>
    <row r="43" spans="24:31" x14ac:dyDescent="0.2">
      <c r="X43" t="str">
        <f t="shared" si="6"/>
        <v/>
      </c>
      <c r="Y43" t="str">
        <f t="shared" si="7"/>
        <v/>
      </c>
      <c r="Z43" t="str">
        <f t="shared" si="7"/>
        <v/>
      </c>
      <c r="AA43">
        <f t="shared" si="8"/>
        <v>0</v>
      </c>
      <c r="AB43" t="str">
        <f t="shared" si="4"/>
        <v/>
      </c>
      <c r="AC43" t="str">
        <f t="shared" si="9"/>
        <v/>
      </c>
      <c r="AD43" t="str">
        <f t="shared" si="10"/>
        <v/>
      </c>
      <c r="AE43" t="str">
        <f t="shared" si="5"/>
        <v/>
      </c>
    </row>
    <row r="44" spans="24:31" x14ac:dyDescent="0.2">
      <c r="X44" t="str">
        <f t="shared" si="6"/>
        <v/>
      </c>
      <c r="Y44" t="str">
        <f t="shared" si="7"/>
        <v/>
      </c>
      <c r="Z44" t="str">
        <f t="shared" si="7"/>
        <v/>
      </c>
      <c r="AA44">
        <f t="shared" si="8"/>
        <v>0</v>
      </c>
      <c r="AB44" t="str">
        <f t="shared" si="4"/>
        <v/>
      </c>
      <c r="AC44" t="str">
        <f t="shared" si="9"/>
        <v/>
      </c>
      <c r="AD44" t="str">
        <f t="shared" si="10"/>
        <v/>
      </c>
      <c r="AE44" t="str">
        <f t="shared" si="5"/>
        <v/>
      </c>
    </row>
    <row r="45" spans="24:31" x14ac:dyDescent="0.2">
      <c r="X45" t="str">
        <f t="shared" si="6"/>
        <v/>
      </c>
      <c r="Y45" t="str">
        <f t="shared" si="7"/>
        <v/>
      </c>
      <c r="Z45" t="str">
        <f t="shared" si="7"/>
        <v/>
      </c>
      <c r="AA45">
        <f t="shared" si="8"/>
        <v>0</v>
      </c>
      <c r="AB45" t="str">
        <f t="shared" si="4"/>
        <v/>
      </c>
      <c r="AC45" t="str">
        <f t="shared" si="9"/>
        <v/>
      </c>
      <c r="AD45" t="str">
        <f t="shared" si="10"/>
        <v/>
      </c>
      <c r="AE45" t="str">
        <f t="shared" si="5"/>
        <v/>
      </c>
    </row>
    <row r="46" spans="24:31" x14ac:dyDescent="0.2">
      <c r="X46" t="str">
        <f t="shared" si="6"/>
        <v/>
      </c>
      <c r="Y46" t="str">
        <f t="shared" si="7"/>
        <v/>
      </c>
      <c r="Z46" t="str">
        <f t="shared" si="7"/>
        <v/>
      </c>
      <c r="AA46">
        <f t="shared" si="8"/>
        <v>0</v>
      </c>
      <c r="AB46" t="str">
        <f t="shared" si="4"/>
        <v/>
      </c>
      <c r="AC46" t="str">
        <f t="shared" si="9"/>
        <v/>
      </c>
      <c r="AD46" t="str">
        <f t="shared" si="10"/>
        <v/>
      </c>
      <c r="AE46" t="str">
        <f t="shared" si="5"/>
        <v/>
      </c>
    </row>
    <row r="47" spans="24:31" x14ac:dyDescent="0.2">
      <c r="X47" t="str">
        <f t="shared" si="6"/>
        <v/>
      </c>
      <c r="Y47" t="str">
        <f t="shared" si="7"/>
        <v/>
      </c>
      <c r="Z47" t="str">
        <f t="shared" si="7"/>
        <v/>
      </c>
      <c r="AA47">
        <f t="shared" si="8"/>
        <v>0</v>
      </c>
      <c r="AB47" t="str">
        <f t="shared" si="4"/>
        <v/>
      </c>
      <c r="AC47" t="str">
        <f t="shared" si="9"/>
        <v/>
      </c>
      <c r="AD47" t="str">
        <f t="shared" si="10"/>
        <v/>
      </c>
      <c r="AE47" t="str">
        <f t="shared" si="5"/>
        <v/>
      </c>
    </row>
    <row r="48" spans="24:31" x14ac:dyDescent="0.2">
      <c r="X48" t="str">
        <f t="shared" si="6"/>
        <v/>
      </c>
      <c r="Y48" t="str">
        <f t="shared" si="7"/>
        <v/>
      </c>
      <c r="Z48" t="str">
        <f t="shared" si="7"/>
        <v/>
      </c>
      <c r="AA48">
        <f t="shared" si="8"/>
        <v>0</v>
      </c>
      <c r="AB48" t="str">
        <f t="shared" si="4"/>
        <v/>
      </c>
      <c r="AC48" t="str">
        <f t="shared" si="9"/>
        <v/>
      </c>
      <c r="AD48" t="str">
        <f t="shared" si="10"/>
        <v/>
      </c>
      <c r="AE48" t="str">
        <f t="shared" si="5"/>
        <v/>
      </c>
    </row>
  </sheetData>
  <sortState ref="B11:R20">
    <sortCondition ref="Q11:Q20"/>
    <sortCondition descending="1" ref="R11:R20"/>
  </sortState>
  <mergeCells count="16">
    <mergeCell ref="J6:K6"/>
    <mergeCell ref="L6:M6"/>
    <mergeCell ref="N6:O6"/>
    <mergeCell ref="Q6:S7"/>
    <mergeCell ref="D7:E7"/>
    <mergeCell ref="F7:G7"/>
    <mergeCell ref="H7:I7"/>
    <mergeCell ref="J7:K7"/>
    <mergeCell ref="L7:M7"/>
    <mergeCell ref="N7:O7"/>
    <mergeCell ref="H6:I6"/>
    <mergeCell ref="A6:A8"/>
    <mergeCell ref="B6:B8"/>
    <mergeCell ref="C6:C8"/>
    <mergeCell ref="D6:E6"/>
    <mergeCell ref="F6:G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74"/>
  <sheetViews>
    <sheetView zoomScale="69" zoomScaleNormal="69" workbookViewId="0">
      <selection activeCell="B40" sqref="B40"/>
    </sheetView>
  </sheetViews>
  <sheetFormatPr defaultRowHeight="15" x14ac:dyDescent="0.2"/>
  <cols>
    <col min="1" max="1" width="5.140625" style="14"/>
    <col min="2" max="2" width="21.85546875" style="15"/>
    <col min="3" max="3" width="19.85546875" style="16"/>
    <col min="4" max="4" width="5.7109375" style="16"/>
    <col min="5" max="5" width="9.28515625" style="17"/>
    <col min="6" max="6" width="5.7109375" style="16"/>
    <col min="7" max="7" width="9.28515625" style="17"/>
    <col min="8" max="8" width="5.7109375" style="16"/>
    <col min="9" max="9" width="9.28515625" style="17"/>
    <col min="10" max="10" width="5.7109375" style="16"/>
    <col min="11" max="11" width="9.28515625" style="17"/>
    <col min="12" max="12" width="5.7109375" style="16"/>
    <col min="13" max="13" width="9.28515625" style="17"/>
    <col min="14" max="14" width="5.7109375" style="16"/>
    <col min="15" max="15" width="9.28515625" style="17"/>
    <col min="16" max="16" width="5.7109375" style="16"/>
    <col min="17" max="17" width="9.28515625" style="17"/>
    <col min="18" max="18" width="5.85546875" style="16"/>
    <col min="19" max="19" width="9.28515625" style="17"/>
    <col min="20" max="20" width="5.7109375" style="17"/>
    <col min="21" max="21" width="9.28515625" style="17"/>
    <col min="22" max="22" width="5.7109375" style="17"/>
    <col min="23" max="23" width="9.28515625" style="17"/>
    <col min="24" max="24" width="5.7109375" style="17"/>
    <col min="25" max="25" width="9.28515625" style="17"/>
    <col min="26" max="26" width="5.7109375" style="17"/>
    <col min="27" max="27" width="9.28515625" style="17"/>
    <col min="28" max="28" width="6.7109375" style="16"/>
    <col min="29" max="29" width="10" style="17"/>
    <col min="30" max="30" width="12.140625" style="16"/>
    <col min="31" max="33" width="9.140625" style="16"/>
    <col min="34" max="34" width="10.85546875" style="16"/>
    <col min="35" max="35" width="11" style="16"/>
    <col min="36" max="36" width="14.5703125" style="16"/>
    <col min="37" max="257" width="9.140625" style="16"/>
  </cols>
  <sheetData>
    <row r="1" spans="1:30" ht="23.25" x14ac:dyDescent="0.35">
      <c r="B1" s="1827" t="s">
        <v>0</v>
      </c>
      <c r="C1" s="1827"/>
      <c r="O1" s="18" t="s">
        <v>1</v>
      </c>
    </row>
    <row r="2" spans="1:30" ht="23.25" x14ac:dyDescent="0.2">
      <c r="B2" s="1828" t="s">
        <v>2</v>
      </c>
      <c r="C2" s="1828"/>
      <c r="O2" s="8" t="s">
        <v>227</v>
      </c>
    </row>
    <row r="3" spans="1:30" ht="23.25" x14ac:dyDescent="0.35">
      <c r="O3" s="18" t="s">
        <v>29</v>
      </c>
    </row>
    <row r="4" spans="1:30" ht="15.75" thickBot="1" x14ac:dyDescent="0.25">
      <c r="B4" s="19"/>
      <c r="D4" s="20"/>
      <c r="E4" s="21"/>
      <c r="H4" s="20"/>
      <c r="I4" s="21"/>
      <c r="L4" s="20"/>
      <c r="M4" s="21"/>
      <c r="P4" s="20"/>
      <c r="Q4" s="21"/>
    </row>
    <row r="5" spans="1:30" ht="18.75" customHeight="1" thickTop="1" x14ac:dyDescent="0.2">
      <c r="A5" s="1806" t="s">
        <v>4</v>
      </c>
      <c r="B5" s="1824" t="s">
        <v>30</v>
      </c>
      <c r="C5" s="1809" t="s">
        <v>5</v>
      </c>
      <c r="D5" s="1822" t="s">
        <v>6</v>
      </c>
      <c r="E5" s="1823"/>
      <c r="F5" s="1812" t="s">
        <v>7</v>
      </c>
      <c r="G5" s="1813"/>
      <c r="H5" s="1822" t="s">
        <v>8</v>
      </c>
      <c r="I5" s="1823"/>
      <c r="J5" s="1812" t="s">
        <v>9</v>
      </c>
      <c r="K5" s="1813"/>
      <c r="L5" s="1822" t="s">
        <v>10</v>
      </c>
      <c r="M5" s="1823"/>
      <c r="N5" s="1812" t="s">
        <v>11</v>
      </c>
      <c r="O5" s="1813"/>
      <c r="P5" s="1812" t="s">
        <v>12</v>
      </c>
      <c r="Q5" s="1813"/>
      <c r="R5" s="1812" t="s">
        <v>13</v>
      </c>
      <c r="S5" s="1813"/>
      <c r="T5" s="1812" t="s">
        <v>14</v>
      </c>
      <c r="U5" s="1813"/>
      <c r="V5" s="1812" t="s">
        <v>15</v>
      </c>
      <c r="W5" s="1813"/>
      <c r="X5" s="1812" t="s">
        <v>16</v>
      </c>
      <c r="Y5" s="1813"/>
      <c r="Z5" s="1812" t="s">
        <v>17</v>
      </c>
      <c r="AA5" s="1813"/>
      <c r="AB5" s="1814" t="s">
        <v>18</v>
      </c>
      <c r="AC5" s="1815"/>
      <c r="AD5" s="1816"/>
    </row>
    <row r="6" spans="1:30" ht="12.75" customHeight="1" x14ac:dyDescent="0.2">
      <c r="A6" s="1807"/>
      <c r="B6" s="1825"/>
      <c r="C6" s="1810"/>
      <c r="D6" s="1820" t="s">
        <v>323</v>
      </c>
      <c r="E6" s="1821"/>
      <c r="F6" s="1820" t="s">
        <v>324</v>
      </c>
      <c r="G6" s="1821"/>
      <c r="H6" s="1820" t="s">
        <v>325</v>
      </c>
      <c r="I6" s="1821"/>
      <c r="J6" s="1820" t="s">
        <v>326</v>
      </c>
      <c r="K6" s="1821"/>
      <c r="L6" s="1820" t="s">
        <v>327</v>
      </c>
      <c r="M6" s="1821"/>
      <c r="N6" s="1820" t="s">
        <v>328</v>
      </c>
      <c r="O6" s="1821"/>
      <c r="P6" s="1820" t="s">
        <v>329</v>
      </c>
      <c r="Q6" s="1821"/>
      <c r="R6" s="1820" t="s">
        <v>330</v>
      </c>
      <c r="S6" s="1821"/>
      <c r="T6" s="1820" t="s">
        <v>331</v>
      </c>
      <c r="U6" s="1821"/>
      <c r="V6" s="1820" t="s">
        <v>332</v>
      </c>
      <c r="W6" s="1821"/>
      <c r="X6" s="1820" t="s">
        <v>333</v>
      </c>
      <c r="Y6" s="1821"/>
      <c r="Z6" s="1820" t="s">
        <v>334</v>
      </c>
      <c r="AA6" s="1821"/>
      <c r="AB6" s="1817"/>
      <c r="AC6" s="1818"/>
      <c r="AD6" s="1819"/>
    </row>
    <row r="7" spans="1:30" ht="13.5" customHeight="1" thickBot="1" x14ac:dyDescent="0.25">
      <c r="A7" s="1808"/>
      <c r="B7" s="1826"/>
      <c r="C7" s="1811"/>
      <c r="D7" s="903" t="s">
        <v>19</v>
      </c>
      <c r="E7" s="904" t="s">
        <v>20</v>
      </c>
      <c r="F7" s="903" t="s">
        <v>19</v>
      </c>
      <c r="G7" s="905" t="s">
        <v>20</v>
      </c>
      <c r="H7" s="906" t="s">
        <v>19</v>
      </c>
      <c r="I7" s="904" t="s">
        <v>20</v>
      </c>
      <c r="J7" s="903" t="s">
        <v>19</v>
      </c>
      <c r="K7" s="905" t="s">
        <v>20</v>
      </c>
      <c r="L7" s="906" t="s">
        <v>19</v>
      </c>
      <c r="M7" s="904" t="s">
        <v>20</v>
      </c>
      <c r="N7" s="903" t="s">
        <v>19</v>
      </c>
      <c r="O7" s="905" t="s">
        <v>20</v>
      </c>
      <c r="P7" s="903" t="s">
        <v>19</v>
      </c>
      <c r="Q7" s="905" t="s">
        <v>20</v>
      </c>
      <c r="R7" s="903" t="s">
        <v>19</v>
      </c>
      <c r="S7" s="905" t="s">
        <v>20</v>
      </c>
      <c r="T7" s="903" t="s">
        <v>19</v>
      </c>
      <c r="U7" s="905" t="s">
        <v>20</v>
      </c>
      <c r="V7" s="903" t="s">
        <v>19</v>
      </c>
      <c r="W7" s="905" t="s">
        <v>20</v>
      </c>
      <c r="X7" s="903" t="s">
        <v>19</v>
      </c>
      <c r="Y7" s="905" t="s">
        <v>20</v>
      </c>
      <c r="Z7" s="903" t="s">
        <v>19</v>
      </c>
      <c r="AA7" s="905" t="s">
        <v>20</v>
      </c>
      <c r="AB7" s="906" t="s">
        <v>19</v>
      </c>
      <c r="AC7" s="907" t="s">
        <v>21</v>
      </c>
      <c r="AD7" s="908" t="s">
        <v>22</v>
      </c>
    </row>
    <row r="8" spans="1:30" ht="17.25" thickTop="1" x14ac:dyDescent="0.2">
      <c r="A8" s="909">
        <v>1</v>
      </c>
      <c r="B8" s="1388" t="s">
        <v>37</v>
      </c>
      <c r="C8" s="910" t="s">
        <v>23</v>
      </c>
      <c r="D8" s="1248">
        <v>1</v>
      </c>
      <c r="E8" s="912">
        <v>4110</v>
      </c>
      <c r="F8" s="893">
        <v>4</v>
      </c>
      <c r="G8" s="911">
        <v>4305</v>
      </c>
      <c r="H8" s="1248">
        <v>5</v>
      </c>
      <c r="I8" s="912">
        <v>2680</v>
      </c>
      <c r="J8" s="893">
        <v>1</v>
      </c>
      <c r="K8" s="911">
        <v>4310</v>
      </c>
      <c r="L8" s="1248">
        <v>1</v>
      </c>
      <c r="M8" s="912">
        <v>1780</v>
      </c>
      <c r="N8" s="893">
        <v>2</v>
      </c>
      <c r="O8" s="911">
        <v>5550</v>
      </c>
      <c r="P8" s="893">
        <v>4</v>
      </c>
      <c r="Q8" s="911">
        <v>9247</v>
      </c>
      <c r="R8" s="893">
        <v>3</v>
      </c>
      <c r="S8" s="911">
        <v>8716</v>
      </c>
      <c r="T8" s="893">
        <v>1</v>
      </c>
      <c r="U8" s="911">
        <v>20005</v>
      </c>
      <c r="V8" s="893">
        <v>2</v>
      </c>
      <c r="W8" s="911">
        <v>11523</v>
      </c>
      <c r="X8" s="893">
        <v>3</v>
      </c>
      <c r="Y8" s="911">
        <v>2290</v>
      </c>
      <c r="Z8" s="1248">
        <v>7</v>
      </c>
      <c r="AA8" s="911">
        <v>2285</v>
      </c>
      <c r="AB8" s="1390">
        <v>34</v>
      </c>
      <c r="AC8" s="1391">
        <v>76801</v>
      </c>
      <c r="AD8" s="1386">
        <v>1</v>
      </c>
    </row>
    <row r="9" spans="1:30" ht="16.5" x14ac:dyDescent="0.2">
      <c r="A9" s="899">
        <v>2</v>
      </c>
      <c r="B9" s="1388" t="s">
        <v>35</v>
      </c>
      <c r="C9" s="910" t="s">
        <v>23</v>
      </c>
      <c r="D9" s="1248">
        <v>1</v>
      </c>
      <c r="E9" s="912">
        <v>4820</v>
      </c>
      <c r="F9" s="896">
        <v>1</v>
      </c>
      <c r="G9" s="913">
        <v>5045</v>
      </c>
      <c r="H9" s="1248">
        <v>8</v>
      </c>
      <c r="I9" s="912">
        <v>2090</v>
      </c>
      <c r="J9" s="896">
        <v>3</v>
      </c>
      <c r="K9" s="913">
        <v>7320</v>
      </c>
      <c r="L9" s="1248">
        <v>8</v>
      </c>
      <c r="M9" s="912">
        <v>210</v>
      </c>
      <c r="N9" s="896">
        <v>2</v>
      </c>
      <c r="O9" s="913">
        <v>6000</v>
      </c>
      <c r="P9" s="896">
        <v>2</v>
      </c>
      <c r="Q9" s="913">
        <v>4293</v>
      </c>
      <c r="R9" s="896">
        <v>5</v>
      </c>
      <c r="S9" s="913">
        <v>6041</v>
      </c>
      <c r="T9" s="896">
        <v>1</v>
      </c>
      <c r="U9" s="913">
        <v>16117</v>
      </c>
      <c r="V9" s="896">
        <v>1</v>
      </c>
      <c r="W9" s="913">
        <v>6199</v>
      </c>
      <c r="X9" s="896">
        <v>2</v>
      </c>
      <c r="Y9" s="913">
        <v>2580</v>
      </c>
      <c r="Z9" s="1248">
        <v>2</v>
      </c>
      <c r="AA9" s="913">
        <v>3390</v>
      </c>
      <c r="AB9" s="1390">
        <v>36</v>
      </c>
      <c r="AC9" s="1391">
        <v>64105</v>
      </c>
      <c r="AD9" s="1386">
        <v>2</v>
      </c>
    </row>
    <row r="10" spans="1:30" ht="16.5" x14ac:dyDescent="0.2">
      <c r="A10" s="899">
        <v>3</v>
      </c>
      <c r="B10" s="1388" t="s">
        <v>63</v>
      </c>
      <c r="C10" s="910" t="s">
        <v>336</v>
      </c>
      <c r="D10" s="1248">
        <v>6</v>
      </c>
      <c r="E10" s="912">
        <v>3095</v>
      </c>
      <c r="F10" s="896">
        <v>3</v>
      </c>
      <c r="G10" s="913">
        <v>4130</v>
      </c>
      <c r="H10" s="1248">
        <v>1</v>
      </c>
      <c r="I10" s="912">
        <v>5265</v>
      </c>
      <c r="J10" s="896">
        <v>4</v>
      </c>
      <c r="K10" s="913">
        <v>3270</v>
      </c>
      <c r="L10" s="1248">
        <v>2</v>
      </c>
      <c r="M10" s="912">
        <v>1260</v>
      </c>
      <c r="N10" s="896">
        <v>6</v>
      </c>
      <c r="O10" s="913">
        <v>2870</v>
      </c>
      <c r="P10" s="896">
        <v>5</v>
      </c>
      <c r="Q10" s="913">
        <v>8466</v>
      </c>
      <c r="R10" s="896">
        <v>4</v>
      </c>
      <c r="S10" s="913">
        <v>8043</v>
      </c>
      <c r="T10" s="896">
        <v>2</v>
      </c>
      <c r="U10" s="913">
        <v>9550</v>
      </c>
      <c r="V10" s="896">
        <v>1</v>
      </c>
      <c r="W10" s="913">
        <v>14086</v>
      </c>
      <c r="X10" s="896">
        <v>2</v>
      </c>
      <c r="Y10" s="913">
        <v>4400</v>
      </c>
      <c r="Z10" s="1248">
        <v>2</v>
      </c>
      <c r="AA10" s="913">
        <v>4050</v>
      </c>
      <c r="AB10" s="1390">
        <v>38</v>
      </c>
      <c r="AC10" s="1391">
        <v>68485</v>
      </c>
      <c r="AD10" s="1386">
        <v>3</v>
      </c>
    </row>
    <row r="11" spans="1:30" ht="16.5" x14ac:dyDescent="0.2">
      <c r="A11" s="899">
        <v>4</v>
      </c>
      <c r="B11" s="1388" t="s">
        <v>38</v>
      </c>
      <c r="C11" s="910" t="s">
        <v>339</v>
      </c>
      <c r="D11" s="1248">
        <v>1</v>
      </c>
      <c r="E11" s="912">
        <v>5860</v>
      </c>
      <c r="F11" s="896">
        <v>2</v>
      </c>
      <c r="G11" s="913">
        <v>7165</v>
      </c>
      <c r="H11" s="1248">
        <v>2</v>
      </c>
      <c r="I11" s="912">
        <v>4180</v>
      </c>
      <c r="J11" s="896">
        <v>2</v>
      </c>
      <c r="K11" s="913">
        <v>4260</v>
      </c>
      <c r="L11" s="1248">
        <v>4</v>
      </c>
      <c r="M11" s="912">
        <v>1340</v>
      </c>
      <c r="N11" s="896">
        <v>2</v>
      </c>
      <c r="O11" s="913">
        <v>7590</v>
      </c>
      <c r="P11" s="896">
        <v>1</v>
      </c>
      <c r="Q11" s="913">
        <v>4626</v>
      </c>
      <c r="R11" s="896">
        <v>12</v>
      </c>
      <c r="S11" s="913">
        <v>697</v>
      </c>
      <c r="T11" s="896">
        <v>8</v>
      </c>
      <c r="U11" s="913">
        <v>2673</v>
      </c>
      <c r="V11" s="896">
        <v>4</v>
      </c>
      <c r="W11" s="913">
        <v>5835</v>
      </c>
      <c r="X11" s="896">
        <v>2</v>
      </c>
      <c r="Y11" s="913">
        <v>2880</v>
      </c>
      <c r="Z11" s="1248">
        <v>1</v>
      </c>
      <c r="AA11" s="913">
        <v>4220</v>
      </c>
      <c r="AB11" s="1390">
        <v>41</v>
      </c>
      <c r="AC11" s="1391">
        <v>51326</v>
      </c>
      <c r="AD11" s="1386">
        <v>4</v>
      </c>
    </row>
    <row r="12" spans="1:30" ht="16.5" x14ac:dyDescent="0.2">
      <c r="A12" s="899">
        <v>5</v>
      </c>
      <c r="B12" s="1388" t="s">
        <v>65</v>
      </c>
      <c r="C12" s="910" t="s">
        <v>336</v>
      </c>
      <c r="D12" s="1248">
        <v>2</v>
      </c>
      <c r="E12" s="912">
        <v>3835</v>
      </c>
      <c r="F12" s="896">
        <v>1</v>
      </c>
      <c r="G12" s="913">
        <v>6955</v>
      </c>
      <c r="H12" s="1248">
        <v>3</v>
      </c>
      <c r="I12" s="912">
        <v>3150</v>
      </c>
      <c r="J12" s="896">
        <v>5</v>
      </c>
      <c r="K12" s="913">
        <v>5850</v>
      </c>
      <c r="L12" s="1248">
        <v>6</v>
      </c>
      <c r="M12" s="912">
        <v>1080</v>
      </c>
      <c r="N12" s="896">
        <v>6</v>
      </c>
      <c r="O12" s="913">
        <v>3380</v>
      </c>
      <c r="P12" s="896">
        <v>6</v>
      </c>
      <c r="Q12" s="913">
        <v>1400</v>
      </c>
      <c r="R12" s="896">
        <v>1</v>
      </c>
      <c r="S12" s="913">
        <v>10038</v>
      </c>
      <c r="T12" s="896">
        <v>2</v>
      </c>
      <c r="U12" s="913">
        <v>6165</v>
      </c>
      <c r="V12" s="896">
        <v>2</v>
      </c>
      <c r="W12" s="913">
        <v>7275</v>
      </c>
      <c r="X12" s="896">
        <v>4</v>
      </c>
      <c r="Y12" s="913">
        <v>2385</v>
      </c>
      <c r="Z12" s="1248">
        <v>11</v>
      </c>
      <c r="AA12" s="913">
        <v>1510</v>
      </c>
      <c r="AB12" s="1390">
        <v>49</v>
      </c>
      <c r="AC12" s="1391">
        <v>53023</v>
      </c>
      <c r="AD12" s="1386">
        <v>5</v>
      </c>
    </row>
    <row r="13" spans="1:30" ht="16.5" x14ac:dyDescent="0.2">
      <c r="A13" s="899">
        <v>6</v>
      </c>
      <c r="B13" s="1388" t="s">
        <v>36</v>
      </c>
      <c r="C13" s="910" t="s">
        <v>23</v>
      </c>
      <c r="D13" s="1248">
        <v>5</v>
      </c>
      <c r="E13" s="912">
        <v>4220</v>
      </c>
      <c r="F13" s="896">
        <v>2</v>
      </c>
      <c r="G13" s="913">
        <v>4515</v>
      </c>
      <c r="H13" s="1248">
        <v>3</v>
      </c>
      <c r="I13" s="912">
        <v>4685</v>
      </c>
      <c r="J13" s="896">
        <v>1</v>
      </c>
      <c r="K13" s="913">
        <v>5820</v>
      </c>
      <c r="L13" s="1248">
        <v>8.5</v>
      </c>
      <c r="M13" s="912">
        <v>160</v>
      </c>
      <c r="N13" s="896">
        <v>3</v>
      </c>
      <c r="O13" s="913">
        <v>5240</v>
      </c>
      <c r="P13" s="896">
        <v>7</v>
      </c>
      <c r="Q13" s="913">
        <v>3257</v>
      </c>
      <c r="R13" s="896">
        <v>5</v>
      </c>
      <c r="S13" s="913">
        <v>7333</v>
      </c>
      <c r="T13" s="896">
        <v>3</v>
      </c>
      <c r="U13" s="913">
        <v>5819</v>
      </c>
      <c r="V13" s="896">
        <v>8</v>
      </c>
      <c r="W13" s="913">
        <v>3935</v>
      </c>
      <c r="X13" s="896">
        <v>5</v>
      </c>
      <c r="Y13" s="913">
        <v>1975</v>
      </c>
      <c r="Z13" s="1248">
        <v>1</v>
      </c>
      <c r="AA13" s="913">
        <v>8680</v>
      </c>
      <c r="AB13" s="1390">
        <v>51.5</v>
      </c>
      <c r="AC13" s="1391">
        <v>55639</v>
      </c>
      <c r="AD13" s="1386">
        <v>6</v>
      </c>
    </row>
    <row r="14" spans="1:30" ht="16.5" x14ac:dyDescent="0.2">
      <c r="A14" s="899">
        <v>7</v>
      </c>
      <c r="B14" s="1388" t="s">
        <v>50</v>
      </c>
      <c r="C14" s="910" t="s">
        <v>27</v>
      </c>
      <c r="D14" s="1248">
        <v>3</v>
      </c>
      <c r="E14" s="912">
        <v>3760</v>
      </c>
      <c r="F14" s="896">
        <v>5</v>
      </c>
      <c r="G14" s="913">
        <v>5425</v>
      </c>
      <c r="H14" s="1248">
        <v>1</v>
      </c>
      <c r="I14" s="912">
        <v>4560</v>
      </c>
      <c r="J14" s="896">
        <v>2</v>
      </c>
      <c r="K14" s="913">
        <v>4690</v>
      </c>
      <c r="L14" s="1248">
        <v>6</v>
      </c>
      <c r="M14" s="912">
        <v>270</v>
      </c>
      <c r="N14" s="896">
        <v>8.5</v>
      </c>
      <c r="O14" s="913">
        <v>2300</v>
      </c>
      <c r="P14" s="896">
        <v>3</v>
      </c>
      <c r="Q14" s="913">
        <v>4111</v>
      </c>
      <c r="R14" s="896">
        <v>6</v>
      </c>
      <c r="S14" s="913">
        <v>5755</v>
      </c>
      <c r="T14" s="896">
        <v>5</v>
      </c>
      <c r="U14" s="913">
        <v>5215</v>
      </c>
      <c r="V14" s="896">
        <v>6</v>
      </c>
      <c r="W14" s="913">
        <v>2516</v>
      </c>
      <c r="X14" s="896">
        <v>6</v>
      </c>
      <c r="Y14" s="913">
        <v>1640</v>
      </c>
      <c r="Z14" s="1248">
        <v>3</v>
      </c>
      <c r="AA14" s="913">
        <v>3565</v>
      </c>
      <c r="AB14" s="1390">
        <v>54.5</v>
      </c>
      <c r="AC14" s="1391">
        <v>43807</v>
      </c>
      <c r="AD14" s="1386">
        <v>7</v>
      </c>
    </row>
    <row r="15" spans="1:30" ht="16.5" x14ac:dyDescent="0.2">
      <c r="A15" s="899">
        <v>8</v>
      </c>
      <c r="B15" s="1388" t="s">
        <v>39</v>
      </c>
      <c r="C15" s="910" t="s">
        <v>339</v>
      </c>
      <c r="D15" s="1248">
        <v>10</v>
      </c>
      <c r="E15" s="912">
        <v>3255</v>
      </c>
      <c r="F15" s="896">
        <v>7</v>
      </c>
      <c r="G15" s="913">
        <v>3785</v>
      </c>
      <c r="H15" s="1248">
        <v>3</v>
      </c>
      <c r="I15" s="912">
        <v>2780</v>
      </c>
      <c r="J15" s="896">
        <v>2</v>
      </c>
      <c r="K15" s="913">
        <v>5080</v>
      </c>
      <c r="L15" s="1248">
        <v>2</v>
      </c>
      <c r="M15" s="912">
        <v>1540</v>
      </c>
      <c r="N15" s="896">
        <v>5</v>
      </c>
      <c r="O15" s="913">
        <v>2280</v>
      </c>
      <c r="P15" s="896">
        <v>2</v>
      </c>
      <c r="Q15" s="913">
        <v>5994</v>
      </c>
      <c r="R15" s="896">
        <v>8</v>
      </c>
      <c r="S15" s="913">
        <v>3811</v>
      </c>
      <c r="T15" s="896">
        <v>2</v>
      </c>
      <c r="U15" s="913">
        <v>11372</v>
      </c>
      <c r="V15" s="896">
        <v>8</v>
      </c>
      <c r="W15" s="913">
        <v>3839</v>
      </c>
      <c r="X15" s="896">
        <v>1</v>
      </c>
      <c r="Y15" s="913">
        <v>2595</v>
      </c>
      <c r="Z15" s="1248">
        <v>5</v>
      </c>
      <c r="AA15" s="913">
        <v>3350</v>
      </c>
      <c r="AB15" s="1390">
        <v>55</v>
      </c>
      <c r="AC15" s="1391">
        <v>49681</v>
      </c>
      <c r="AD15" s="1386">
        <v>8</v>
      </c>
    </row>
    <row r="16" spans="1:30" ht="16.5" x14ac:dyDescent="0.2">
      <c r="A16" s="899">
        <v>9</v>
      </c>
      <c r="B16" s="1388" t="s">
        <v>64</v>
      </c>
      <c r="C16" s="910" t="s">
        <v>336</v>
      </c>
      <c r="D16" s="1248">
        <v>6</v>
      </c>
      <c r="E16" s="912">
        <v>4240</v>
      </c>
      <c r="F16" s="896">
        <v>2</v>
      </c>
      <c r="G16" s="913">
        <v>4710</v>
      </c>
      <c r="H16" s="1248">
        <v>1</v>
      </c>
      <c r="I16" s="912">
        <v>5195</v>
      </c>
      <c r="J16" s="896">
        <v>5</v>
      </c>
      <c r="K16" s="913">
        <v>4030</v>
      </c>
      <c r="L16" s="1248">
        <v>6</v>
      </c>
      <c r="M16" s="912">
        <v>290</v>
      </c>
      <c r="N16" s="896">
        <v>7</v>
      </c>
      <c r="O16" s="913">
        <v>3020</v>
      </c>
      <c r="P16" s="896">
        <v>8</v>
      </c>
      <c r="Q16" s="913">
        <v>2181</v>
      </c>
      <c r="R16" s="896">
        <v>11</v>
      </c>
      <c r="S16" s="913">
        <v>2709</v>
      </c>
      <c r="T16" s="896">
        <v>1</v>
      </c>
      <c r="U16" s="913">
        <v>9249</v>
      </c>
      <c r="V16" s="896">
        <v>2</v>
      </c>
      <c r="W16" s="913">
        <v>10312</v>
      </c>
      <c r="X16" s="896">
        <v>9</v>
      </c>
      <c r="Y16" s="913">
        <v>1550</v>
      </c>
      <c r="Z16" s="1248">
        <v>2</v>
      </c>
      <c r="AA16" s="913">
        <v>3970</v>
      </c>
      <c r="AB16" s="1390">
        <v>60</v>
      </c>
      <c r="AC16" s="1391">
        <v>51456</v>
      </c>
      <c r="AD16" s="1386">
        <v>9</v>
      </c>
    </row>
    <row r="17" spans="1:30" ht="16.5" x14ac:dyDescent="0.2">
      <c r="A17" s="899">
        <v>10</v>
      </c>
      <c r="B17" s="1388" t="s">
        <v>342</v>
      </c>
      <c r="C17" s="910" t="s">
        <v>23</v>
      </c>
      <c r="D17" s="1248">
        <v>3</v>
      </c>
      <c r="E17" s="912">
        <v>4850</v>
      </c>
      <c r="F17" s="896">
        <v>1</v>
      </c>
      <c r="G17" s="913">
        <v>7470</v>
      </c>
      <c r="H17" s="1248">
        <v>5</v>
      </c>
      <c r="I17" s="912">
        <v>2990</v>
      </c>
      <c r="J17" s="896">
        <v>3</v>
      </c>
      <c r="K17" s="913">
        <v>3590</v>
      </c>
      <c r="L17" s="1248">
        <v>2</v>
      </c>
      <c r="M17" s="912">
        <v>2410</v>
      </c>
      <c r="N17" s="896">
        <v>6</v>
      </c>
      <c r="O17" s="913">
        <v>3330</v>
      </c>
      <c r="P17" s="896">
        <v>12</v>
      </c>
      <c r="Q17" s="913">
        <v>0</v>
      </c>
      <c r="R17" s="896">
        <v>6</v>
      </c>
      <c r="S17" s="913">
        <v>6887</v>
      </c>
      <c r="T17" s="896">
        <v>9</v>
      </c>
      <c r="U17" s="913">
        <v>1608</v>
      </c>
      <c r="V17" s="896">
        <v>5</v>
      </c>
      <c r="W17" s="913">
        <v>5130</v>
      </c>
      <c r="X17" s="896">
        <v>1</v>
      </c>
      <c r="Y17" s="913">
        <v>4420</v>
      </c>
      <c r="Z17" s="1248">
        <v>7</v>
      </c>
      <c r="AA17" s="913">
        <v>2660</v>
      </c>
      <c r="AB17" s="1390">
        <v>60</v>
      </c>
      <c r="AC17" s="1391">
        <v>45345</v>
      </c>
      <c r="AD17" s="1386">
        <v>10</v>
      </c>
    </row>
    <row r="18" spans="1:30" ht="16.5" x14ac:dyDescent="0.2">
      <c r="A18" s="899">
        <v>11</v>
      </c>
      <c r="B18" s="1388" t="s">
        <v>60</v>
      </c>
      <c r="C18" s="910" t="s">
        <v>335</v>
      </c>
      <c r="D18" s="1248">
        <v>4</v>
      </c>
      <c r="E18" s="912">
        <v>3610</v>
      </c>
      <c r="F18" s="896">
        <v>1</v>
      </c>
      <c r="G18" s="913">
        <v>5450</v>
      </c>
      <c r="H18" s="1248">
        <v>6</v>
      </c>
      <c r="I18" s="912">
        <v>2945</v>
      </c>
      <c r="J18" s="896">
        <v>10</v>
      </c>
      <c r="K18" s="913">
        <v>1350</v>
      </c>
      <c r="L18" s="1248">
        <v>9</v>
      </c>
      <c r="M18" s="912">
        <v>100</v>
      </c>
      <c r="N18" s="896">
        <v>3</v>
      </c>
      <c r="O18" s="913">
        <v>4150</v>
      </c>
      <c r="P18" s="896">
        <v>4</v>
      </c>
      <c r="Q18" s="913">
        <v>5263</v>
      </c>
      <c r="R18" s="896">
        <v>7</v>
      </c>
      <c r="S18" s="913">
        <v>3580</v>
      </c>
      <c r="T18" s="896">
        <v>11</v>
      </c>
      <c r="U18" s="913">
        <v>0</v>
      </c>
      <c r="V18" s="896">
        <v>2</v>
      </c>
      <c r="W18" s="913">
        <v>4910</v>
      </c>
      <c r="X18" s="896">
        <v>5</v>
      </c>
      <c r="Y18" s="913">
        <v>1800</v>
      </c>
      <c r="Z18" s="1248">
        <v>3</v>
      </c>
      <c r="AA18" s="913">
        <v>3920</v>
      </c>
      <c r="AB18" s="1390">
        <v>65</v>
      </c>
      <c r="AC18" s="1391">
        <v>37078</v>
      </c>
      <c r="AD18" s="1386">
        <v>11</v>
      </c>
    </row>
    <row r="19" spans="1:30" ht="16.5" x14ac:dyDescent="0.2">
      <c r="A19" s="899">
        <v>12</v>
      </c>
      <c r="B19" s="1388" t="s">
        <v>55</v>
      </c>
      <c r="C19" s="910" t="s">
        <v>25</v>
      </c>
      <c r="D19" s="1248">
        <v>8</v>
      </c>
      <c r="E19" s="912">
        <v>3595</v>
      </c>
      <c r="F19" s="896">
        <v>4</v>
      </c>
      <c r="G19" s="913">
        <v>4050</v>
      </c>
      <c r="H19" s="1248">
        <v>4</v>
      </c>
      <c r="I19" s="912">
        <v>3330</v>
      </c>
      <c r="J19" s="896">
        <v>1</v>
      </c>
      <c r="K19" s="913">
        <v>10990</v>
      </c>
      <c r="L19" s="1248">
        <v>11</v>
      </c>
      <c r="M19" s="912">
        <v>40</v>
      </c>
      <c r="N19" s="896">
        <v>3</v>
      </c>
      <c r="O19" s="913">
        <v>4200</v>
      </c>
      <c r="P19" s="896">
        <v>4</v>
      </c>
      <c r="Q19" s="913">
        <v>1710</v>
      </c>
      <c r="R19" s="896">
        <v>4</v>
      </c>
      <c r="S19" s="913">
        <v>8071</v>
      </c>
      <c r="T19" s="896">
        <v>11.5</v>
      </c>
      <c r="U19" s="913">
        <v>0</v>
      </c>
      <c r="V19" s="896">
        <v>5</v>
      </c>
      <c r="W19" s="913">
        <v>4185</v>
      </c>
      <c r="X19" s="896">
        <v>5</v>
      </c>
      <c r="Y19" s="913">
        <v>2085</v>
      </c>
      <c r="Z19" s="1248">
        <v>5</v>
      </c>
      <c r="AA19" s="913">
        <v>3275</v>
      </c>
      <c r="AB19" s="1390">
        <v>65.5</v>
      </c>
      <c r="AC19" s="1391">
        <v>45531</v>
      </c>
      <c r="AD19" s="1386">
        <v>12</v>
      </c>
    </row>
    <row r="20" spans="1:30" ht="16.5" x14ac:dyDescent="0.2">
      <c r="A20" s="899">
        <v>13</v>
      </c>
      <c r="B20" s="1388" t="s">
        <v>61</v>
      </c>
      <c r="C20" s="910" t="s">
        <v>335</v>
      </c>
      <c r="D20" s="1248">
        <v>2</v>
      </c>
      <c r="E20" s="912">
        <v>5030</v>
      </c>
      <c r="F20" s="896">
        <v>3</v>
      </c>
      <c r="G20" s="913">
        <v>4175</v>
      </c>
      <c r="H20" s="1248">
        <v>11</v>
      </c>
      <c r="I20" s="912">
        <v>1435</v>
      </c>
      <c r="J20" s="896">
        <v>7</v>
      </c>
      <c r="K20" s="913">
        <v>2045</v>
      </c>
      <c r="L20" s="1248">
        <v>11</v>
      </c>
      <c r="M20" s="912">
        <v>30</v>
      </c>
      <c r="N20" s="896">
        <v>1</v>
      </c>
      <c r="O20" s="913">
        <v>9180</v>
      </c>
      <c r="P20" s="896">
        <v>7</v>
      </c>
      <c r="Q20" s="913">
        <v>1825</v>
      </c>
      <c r="R20" s="896">
        <v>3</v>
      </c>
      <c r="S20" s="913">
        <v>8617</v>
      </c>
      <c r="T20" s="896">
        <v>7</v>
      </c>
      <c r="U20" s="913">
        <v>3393</v>
      </c>
      <c r="V20" s="896">
        <v>6</v>
      </c>
      <c r="W20" s="913">
        <v>5107</v>
      </c>
      <c r="X20" s="896">
        <v>7</v>
      </c>
      <c r="Y20" s="913">
        <v>1820</v>
      </c>
      <c r="Z20" s="1248">
        <v>3</v>
      </c>
      <c r="AA20" s="913">
        <v>5590</v>
      </c>
      <c r="AB20" s="1390">
        <v>68</v>
      </c>
      <c r="AC20" s="1391">
        <v>48247</v>
      </c>
      <c r="AD20" s="1386">
        <v>13</v>
      </c>
    </row>
    <row r="21" spans="1:30" ht="16.5" x14ac:dyDescent="0.2">
      <c r="A21" s="899">
        <v>14</v>
      </c>
      <c r="B21" s="1388" t="s">
        <v>31</v>
      </c>
      <c r="C21" s="910" t="s">
        <v>337</v>
      </c>
      <c r="D21" s="1248">
        <v>5</v>
      </c>
      <c r="E21" s="912">
        <v>3365</v>
      </c>
      <c r="F21" s="896">
        <v>2</v>
      </c>
      <c r="G21" s="913">
        <v>6695</v>
      </c>
      <c r="H21" s="1248">
        <v>9</v>
      </c>
      <c r="I21" s="912">
        <v>2020</v>
      </c>
      <c r="J21" s="896">
        <v>2</v>
      </c>
      <c r="K21" s="913">
        <v>8955</v>
      </c>
      <c r="L21" s="1248">
        <v>6</v>
      </c>
      <c r="M21" s="912">
        <v>190</v>
      </c>
      <c r="N21" s="896">
        <v>10</v>
      </c>
      <c r="O21" s="913">
        <v>1780</v>
      </c>
      <c r="P21" s="896">
        <v>8</v>
      </c>
      <c r="Q21" s="913">
        <v>1487</v>
      </c>
      <c r="R21" s="896">
        <v>2</v>
      </c>
      <c r="S21" s="913">
        <v>9275</v>
      </c>
      <c r="T21" s="896">
        <v>10</v>
      </c>
      <c r="U21" s="913">
        <v>1020</v>
      </c>
      <c r="V21" s="896">
        <v>4</v>
      </c>
      <c r="W21" s="913">
        <v>6251</v>
      </c>
      <c r="X21" s="896">
        <v>3</v>
      </c>
      <c r="Y21" s="913">
        <v>2835</v>
      </c>
      <c r="Z21" s="1248">
        <v>12</v>
      </c>
      <c r="AA21" s="913">
        <v>1250</v>
      </c>
      <c r="AB21" s="1390">
        <v>73</v>
      </c>
      <c r="AC21" s="1391">
        <v>45123</v>
      </c>
      <c r="AD21" s="1386">
        <v>14</v>
      </c>
    </row>
    <row r="22" spans="1:30" ht="16.5" x14ac:dyDescent="0.2">
      <c r="A22" s="899">
        <v>15</v>
      </c>
      <c r="B22" s="1388" t="s">
        <v>62</v>
      </c>
      <c r="C22" s="910" t="s">
        <v>335</v>
      </c>
      <c r="D22" s="1248">
        <v>10</v>
      </c>
      <c r="E22" s="912">
        <v>2370</v>
      </c>
      <c r="F22" s="896">
        <v>3</v>
      </c>
      <c r="G22" s="913">
        <v>6175</v>
      </c>
      <c r="H22" s="1248">
        <v>8</v>
      </c>
      <c r="I22" s="912">
        <v>3435</v>
      </c>
      <c r="J22" s="896">
        <v>5</v>
      </c>
      <c r="K22" s="913">
        <v>2345</v>
      </c>
      <c r="L22" s="1248">
        <v>1</v>
      </c>
      <c r="M22" s="912">
        <v>3020</v>
      </c>
      <c r="N22" s="896">
        <v>4</v>
      </c>
      <c r="O22" s="913">
        <v>4690</v>
      </c>
      <c r="P22" s="896">
        <v>7</v>
      </c>
      <c r="Q22" s="913">
        <v>1337</v>
      </c>
      <c r="R22" s="896">
        <v>10</v>
      </c>
      <c r="S22" s="913">
        <v>3429</v>
      </c>
      <c r="T22" s="896">
        <v>8</v>
      </c>
      <c r="U22" s="913">
        <v>2744</v>
      </c>
      <c r="V22" s="896">
        <v>6</v>
      </c>
      <c r="W22" s="913">
        <v>5085</v>
      </c>
      <c r="X22" s="896">
        <v>7.5</v>
      </c>
      <c r="Y22" s="913">
        <v>1490</v>
      </c>
      <c r="Z22" s="1248">
        <v>5</v>
      </c>
      <c r="AA22" s="913">
        <v>2335</v>
      </c>
      <c r="AB22" s="1390">
        <v>74.5</v>
      </c>
      <c r="AC22" s="1391">
        <v>38455</v>
      </c>
      <c r="AD22" s="1386">
        <v>15</v>
      </c>
    </row>
    <row r="23" spans="1:30" ht="16.5" x14ac:dyDescent="0.2">
      <c r="A23" s="899">
        <v>16</v>
      </c>
      <c r="B23" s="1388" t="s">
        <v>54</v>
      </c>
      <c r="C23" s="910" t="s">
        <v>26</v>
      </c>
      <c r="D23" s="1248">
        <v>7</v>
      </c>
      <c r="E23" s="912">
        <v>2765</v>
      </c>
      <c r="F23" s="896">
        <v>5</v>
      </c>
      <c r="G23" s="913">
        <v>3845</v>
      </c>
      <c r="H23" s="1248">
        <v>9</v>
      </c>
      <c r="I23" s="912">
        <v>1965</v>
      </c>
      <c r="J23" s="896">
        <v>8</v>
      </c>
      <c r="K23" s="913">
        <v>1765</v>
      </c>
      <c r="L23" s="1248">
        <v>3</v>
      </c>
      <c r="M23" s="912">
        <v>1100</v>
      </c>
      <c r="N23" s="896">
        <v>9</v>
      </c>
      <c r="O23" s="913">
        <v>2270</v>
      </c>
      <c r="P23" s="896">
        <v>12</v>
      </c>
      <c r="Q23" s="913">
        <v>0</v>
      </c>
      <c r="R23" s="896">
        <v>9</v>
      </c>
      <c r="S23" s="913">
        <v>4411</v>
      </c>
      <c r="T23" s="896">
        <v>3</v>
      </c>
      <c r="U23" s="913">
        <v>10175</v>
      </c>
      <c r="V23" s="896">
        <v>7</v>
      </c>
      <c r="W23" s="913">
        <v>2410</v>
      </c>
      <c r="X23" s="896">
        <v>5</v>
      </c>
      <c r="Y23" s="913">
        <v>3350</v>
      </c>
      <c r="Z23" s="1248">
        <v>1</v>
      </c>
      <c r="AA23" s="913">
        <v>4630</v>
      </c>
      <c r="AB23" s="1390">
        <v>78</v>
      </c>
      <c r="AC23" s="1391">
        <v>38686</v>
      </c>
      <c r="AD23" s="1386">
        <v>16</v>
      </c>
    </row>
    <row r="24" spans="1:30" ht="16.5" x14ac:dyDescent="0.2">
      <c r="A24" s="899">
        <v>17</v>
      </c>
      <c r="B24" s="1388" t="s">
        <v>52</v>
      </c>
      <c r="C24" s="910" t="s">
        <v>26</v>
      </c>
      <c r="D24" s="1248">
        <v>6</v>
      </c>
      <c r="E24" s="912">
        <v>3785</v>
      </c>
      <c r="F24" s="896">
        <v>7</v>
      </c>
      <c r="G24" s="913">
        <v>3805</v>
      </c>
      <c r="H24" s="1248">
        <v>4</v>
      </c>
      <c r="I24" s="912">
        <v>2975</v>
      </c>
      <c r="J24" s="896">
        <v>12</v>
      </c>
      <c r="K24" s="913">
        <v>2165</v>
      </c>
      <c r="L24" s="1248">
        <v>5</v>
      </c>
      <c r="M24" s="912">
        <v>210</v>
      </c>
      <c r="N24" s="896">
        <v>4</v>
      </c>
      <c r="O24" s="913">
        <v>4890</v>
      </c>
      <c r="P24" s="896">
        <v>10</v>
      </c>
      <c r="Q24" s="913">
        <v>56</v>
      </c>
      <c r="R24" s="896">
        <v>3</v>
      </c>
      <c r="S24" s="913">
        <v>9289</v>
      </c>
      <c r="T24" s="896">
        <v>4</v>
      </c>
      <c r="U24" s="913">
        <v>5186</v>
      </c>
      <c r="V24" s="896">
        <v>7</v>
      </c>
      <c r="W24" s="913">
        <v>4651</v>
      </c>
      <c r="X24" s="896">
        <v>7</v>
      </c>
      <c r="Y24" s="913">
        <v>1740</v>
      </c>
      <c r="Z24" s="1248">
        <v>11</v>
      </c>
      <c r="AA24" s="913">
        <v>2160</v>
      </c>
      <c r="AB24" s="1390">
        <v>80</v>
      </c>
      <c r="AC24" s="1391">
        <v>40912</v>
      </c>
      <c r="AD24" s="1386">
        <v>17</v>
      </c>
    </row>
    <row r="25" spans="1:30" ht="16.5" x14ac:dyDescent="0.2">
      <c r="A25" s="899">
        <v>18</v>
      </c>
      <c r="B25" s="1388" t="s">
        <v>89</v>
      </c>
      <c r="C25" s="910" t="s">
        <v>90</v>
      </c>
      <c r="D25" s="1248">
        <v>5</v>
      </c>
      <c r="E25" s="912">
        <v>4275</v>
      </c>
      <c r="F25" s="896">
        <v>4</v>
      </c>
      <c r="G25" s="913">
        <v>3860</v>
      </c>
      <c r="H25" s="1248">
        <v>2</v>
      </c>
      <c r="I25" s="912">
        <v>4700</v>
      </c>
      <c r="J25" s="896">
        <v>5</v>
      </c>
      <c r="K25" s="913">
        <v>2375</v>
      </c>
      <c r="L25" s="1248">
        <v>2</v>
      </c>
      <c r="M25" s="912">
        <v>1110</v>
      </c>
      <c r="N25" s="896">
        <v>2</v>
      </c>
      <c r="O25" s="913">
        <v>4730</v>
      </c>
      <c r="P25" s="896">
        <v>12</v>
      </c>
      <c r="Q25" s="913">
        <v>0</v>
      </c>
      <c r="R25" s="896">
        <v>12</v>
      </c>
      <c r="S25" s="913">
        <v>681</v>
      </c>
      <c r="T25" s="896">
        <v>11</v>
      </c>
      <c r="U25" s="913">
        <v>0</v>
      </c>
      <c r="V25" s="896">
        <v>9</v>
      </c>
      <c r="W25" s="913">
        <v>3589</v>
      </c>
      <c r="X25" s="896">
        <v>9</v>
      </c>
      <c r="Y25" s="913">
        <v>1280</v>
      </c>
      <c r="Z25" s="1248">
        <v>8</v>
      </c>
      <c r="AA25" s="913">
        <v>1685</v>
      </c>
      <c r="AB25" s="1390">
        <v>81</v>
      </c>
      <c r="AC25" s="1391">
        <v>28285</v>
      </c>
      <c r="AD25" s="1386">
        <v>18</v>
      </c>
    </row>
    <row r="26" spans="1:30" ht="16.5" x14ac:dyDescent="0.2">
      <c r="A26" s="899">
        <v>19</v>
      </c>
      <c r="B26" s="1388" t="s">
        <v>650</v>
      </c>
      <c r="C26" s="910" t="s">
        <v>341</v>
      </c>
      <c r="D26" s="1248">
        <v>13</v>
      </c>
      <c r="E26" s="912" t="s">
        <v>227</v>
      </c>
      <c r="F26" s="896">
        <v>13</v>
      </c>
      <c r="G26" s="913" t="s">
        <v>227</v>
      </c>
      <c r="H26" s="1248">
        <v>4</v>
      </c>
      <c r="I26" s="912">
        <v>4640</v>
      </c>
      <c r="J26" s="896">
        <v>1</v>
      </c>
      <c r="K26" s="913">
        <v>5000</v>
      </c>
      <c r="L26" s="1248">
        <v>7</v>
      </c>
      <c r="M26" s="912">
        <v>170</v>
      </c>
      <c r="N26" s="896">
        <v>1</v>
      </c>
      <c r="O26" s="913">
        <v>7160</v>
      </c>
      <c r="P26" s="896">
        <v>3</v>
      </c>
      <c r="Q26" s="913">
        <v>4931</v>
      </c>
      <c r="R26" s="896">
        <v>10</v>
      </c>
      <c r="S26" s="913">
        <v>1218</v>
      </c>
      <c r="T26" s="896">
        <v>1</v>
      </c>
      <c r="U26" s="913">
        <v>8133</v>
      </c>
      <c r="V26" s="896">
        <v>3</v>
      </c>
      <c r="W26" s="913">
        <v>5870</v>
      </c>
      <c r="X26" s="896">
        <v>13</v>
      </c>
      <c r="Y26" s="913" t="s">
        <v>227</v>
      </c>
      <c r="Z26" s="1248">
        <v>13</v>
      </c>
      <c r="AA26" s="913" t="s">
        <v>227</v>
      </c>
      <c r="AB26" s="1390">
        <v>82</v>
      </c>
      <c r="AC26" s="1391">
        <v>37122</v>
      </c>
      <c r="AD26" s="1386">
        <v>19</v>
      </c>
    </row>
    <row r="27" spans="1:30" ht="16.5" x14ac:dyDescent="0.2">
      <c r="A27" s="899">
        <v>20</v>
      </c>
      <c r="B27" s="1388" t="s">
        <v>46</v>
      </c>
      <c r="C27" s="910" t="s">
        <v>338</v>
      </c>
      <c r="D27" s="1248">
        <v>3</v>
      </c>
      <c r="E27" s="912">
        <v>3535</v>
      </c>
      <c r="F27" s="896">
        <v>6</v>
      </c>
      <c r="G27" s="913">
        <v>3830</v>
      </c>
      <c r="H27" s="1248">
        <v>5</v>
      </c>
      <c r="I27" s="912">
        <v>4035</v>
      </c>
      <c r="J27" s="896">
        <v>11</v>
      </c>
      <c r="K27" s="913">
        <v>1025</v>
      </c>
      <c r="L27" s="1248">
        <v>7</v>
      </c>
      <c r="M27" s="912">
        <v>980</v>
      </c>
      <c r="N27" s="896">
        <v>12</v>
      </c>
      <c r="O27" s="913">
        <v>0</v>
      </c>
      <c r="P27" s="896">
        <v>11</v>
      </c>
      <c r="Q27" s="913">
        <v>0.1</v>
      </c>
      <c r="R27" s="896">
        <v>4</v>
      </c>
      <c r="S27" s="913">
        <v>7375</v>
      </c>
      <c r="T27" s="896">
        <v>7</v>
      </c>
      <c r="U27" s="913">
        <v>2545</v>
      </c>
      <c r="V27" s="896">
        <v>8</v>
      </c>
      <c r="W27" s="913">
        <v>4395</v>
      </c>
      <c r="X27" s="896">
        <v>6</v>
      </c>
      <c r="Y27" s="913">
        <v>2390</v>
      </c>
      <c r="Z27" s="1248">
        <v>2</v>
      </c>
      <c r="AA27" s="913">
        <v>6410</v>
      </c>
      <c r="AB27" s="1390">
        <v>82</v>
      </c>
      <c r="AC27" s="1391">
        <v>36520.1</v>
      </c>
      <c r="AD27" s="1386">
        <v>20</v>
      </c>
    </row>
    <row r="28" spans="1:30" ht="16.5" x14ac:dyDescent="0.2">
      <c r="A28" s="899">
        <v>21</v>
      </c>
      <c r="B28" s="1388" t="s">
        <v>59</v>
      </c>
      <c r="C28" s="910" t="s">
        <v>27</v>
      </c>
      <c r="D28" s="1248">
        <v>12</v>
      </c>
      <c r="E28" s="912">
        <v>2235</v>
      </c>
      <c r="F28" s="896">
        <v>6</v>
      </c>
      <c r="G28" s="913">
        <v>3885</v>
      </c>
      <c r="H28" s="1248">
        <v>10</v>
      </c>
      <c r="I28" s="912">
        <v>2960</v>
      </c>
      <c r="J28" s="896">
        <v>10</v>
      </c>
      <c r="K28" s="913">
        <v>1660</v>
      </c>
      <c r="L28" s="1248">
        <v>1</v>
      </c>
      <c r="M28" s="912">
        <v>1850</v>
      </c>
      <c r="N28" s="896">
        <v>11</v>
      </c>
      <c r="O28" s="913">
        <v>1150</v>
      </c>
      <c r="P28" s="896">
        <v>4</v>
      </c>
      <c r="Q28" s="913">
        <v>3905</v>
      </c>
      <c r="R28" s="896">
        <v>1</v>
      </c>
      <c r="S28" s="913">
        <v>11975</v>
      </c>
      <c r="T28" s="896">
        <v>12</v>
      </c>
      <c r="U28" s="913">
        <v>1955</v>
      </c>
      <c r="V28" s="896">
        <v>1</v>
      </c>
      <c r="W28" s="913">
        <v>16802</v>
      </c>
      <c r="X28" s="896">
        <v>11</v>
      </c>
      <c r="Y28" s="913">
        <v>700</v>
      </c>
      <c r="Z28" s="1248">
        <v>5.5</v>
      </c>
      <c r="AA28" s="913">
        <v>2295</v>
      </c>
      <c r="AB28" s="1390">
        <v>84.5</v>
      </c>
      <c r="AC28" s="1391">
        <v>51372</v>
      </c>
      <c r="AD28" s="1386">
        <v>21</v>
      </c>
    </row>
    <row r="29" spans="1:30" ht="16.5" x14ac:dyDescent="0.2">
      <c r="A29" s="899">
        <v>22</v>
      </c>
      <c r="B29" s="1388" t="s">
        <v>33</v>
      </c>
      <c r="C29" s="910" t="s">
        <v>337</v>
      </c>
      <c r="D29" s="1248">
        <v>9</v>
      </c>
      <c r="E29" s="912">
        <v>3280</v>
      </c>
      <c r="F29" s="896">
        <v>9</v>
      </c>
      <c r="G29" s="913">
        <v>3400</v>
      </c>
      <c r="H29" s="1248">
        <v>6</v>
      </c>
      <c r="I29" s="912">
        <v>3685</v>
      </c>
      <c r="J29" s="896">
        <v>12</v>
      </c>
      <c r="K29" s="913">
        <v>755</v>
      </c>
      <c r="L29" s="1248">
        <v>4.5</v>
      </c>
      <c r="M29" s="912">
        <v>320</v>
      </c>
      <c r="N29" s="896">
        <v>9</v>
      </c>
      <c r="O29" s="913">
        <v>930</v>
      </c>
      <c r="P29" s="896">
        <v>9</v>
      </c>
      <c r="Q29" s="913">
        <v>533</v>
      </c>
      <c r="R29" s="896">
        <v>1</v>
      </c>
      <c r="S29" s="913">
        <v>8640</v>
      </c>
      <c r="T29" s="896">
        <v>4</v>
      </c>
      <c r="U29" s="913">
        <v>3125</v>
      </c>
      <c r="V29" s="896">
        <v>12</v>
      </c>
      <c r="W29" s="913">
        <v>2205</v>
      </c>
      <c r="X29" s="896">
        <v>3</v>
      </c>
      <c r="Y29" s="913">
        <v>4300</v>
      </c>
      <c r="Z29" s="1248">
        <v>8</v>
      </c>
      <c r="AA29" s="914">
        <v>2730</v>
      </c>
      <c r="AB29" s="1390">
        <v>86.5</v>
      </c>
      <c r="AC29" s="1391">
        <v>33903</v>
      </c>
      <c r="AD29" s="1386">
        <v>22</v>
      </c>
    </row>
    <row r="30" spans="1:30" ht="16.5" x14ac:dyDescent="0.2">
      <c r="A30" s="899">
        <v>23</v>
      </c>
      <c r="B30" s="1388" t="s">
        <v>190</v>
      </c>
      <c r="C30" s="910" t="s">
        <v>341</v>
      </c>
      <c r="D30" s="1248">
        <v>7</v>
      </c>
      <c r="E30" s="912">
        <v>3760</v>
      </c>
      <c r="F30" s="896">
        <v>9</v>
      </c>
      <c r="G30" s="913">
        <v>3550</v>
      </c>
      <c r="H30" s="1248">
        <v>5.5</v>
      </c>
      <c r="I30" s="912">
        <v>2160</v>
      </c>
      <c r="J30" s="896">
        <v>4</v>
      </c>
      <c r="K30" s="913">
        <v>6195</v>
      </c>
      <c r="L30" s="1248">
        <v>3</v>
      </c>
      <c r="M30" s="912">
        <v>370</v>
      </c>
      <c r="N30" s="896">
        <v>11.5</v>
      </c>
      <c r="O30" s="913">
        <v>1110</v>
      </c>
      <c r="P30" s="896">
        <v>9</v>
      </c>
      <c r="Q30" s="913">
        <v>3253</v>
      </c>
      <c r="R30" s="896">
        <v>11</v>
      </c>
      <c r="S30" s="913">
        <v>1160</v>
      </c>
      <c r="T30" s="896">
        <v>6</v>
      </c>
      <c r="U30" s="913">
        <v>3466</v>
      </c>
      <c r="V30" s="896">
        <v>10</v>
      </c>
      <c r="W30" s="913">
        <v>2697</v>
      </c>
      <c r="X30" s="896">
        <v>4</v>
      </c>
      <c r="Y30" s="913">
        <v>2030</v>
      </c>
      <c r="Z30" s="1248">
        <v>9</v>
      </c>
      <c r="AA30" s="913">
        <v>2150</v>
      </c>
      <c r="AB30" s="1390">
        <v>89</v>
      </c>
      <c r="AC30" s="1391">
        <v>31901</v>
      </c>
      <c r="AD30" s="1386">
        <v>23</v>
      </c>
    </row>
    <row r="31" spans="1:30" ht="16.5" x14ac:dyDescent="0.2">
      <c r="A31" s="899">
        <v>24</v>
      </c>
      <c r="B31" s="1388" t="s">
        <v>53</v>
      </c>
      <c r="C31" s="910" t="s">
        <v>26</v>
      </c>
      <c r="D31" s="1248">
        <v>11</v>
      </c>
      <c r="E31" s="912">
        <v>2660</v>
      </c>
      <c r="F31" s="896">
        <v>3</v>
      </c>
      <c r="G31" s="913">
        <v>7065</v>
      </c>
      <c r="H31" s="1248">
        <v>9</v>
      </c>
      <c r="I31" s="912">
        <v>3010</v>
      </c>
      <c r="J31" s="896">
        <v>6</v>
      </c>
      <c r="K31" s="913">
        <v>2325</v>
      </c>
      <c r="L31" s="1248">
        <v>10</v>
      </c>
      <c r="M31" s="912">
        <v>120</v>
      </c>
      <c r="N31" s="896">
        <v>11</v>
      </c>
      <c r="O31" s="913">
        <v>140</v>
      </c>
      <c r="P31" s="896">
        <v>11</v>
      </c>
      <c r="Q31" s="913">
        <v>2249</v>
      </c>
      <c r="R31" s="896">
        <v>11</v>
      </c>
      <c r="S31" s="913">
        <v>0.2</v>
      </c>
      <c r="T31" s="896">
        <v>4</v>
      </c>
      <c r="U31" s="913">
        <v>5224</v>
      </c>
      <c r="V31" s="896">
        <v>9</v>
      </c>
      <c r="W31" s="913">
        <v>4190</v>
      </c>
      <c r="X31" s="896">
        <v>4</v>
      </c>
      <c r="Y31" s="913">
        <v>2570</v>
      </c>
      <c r="Z31" s="1248">
        <v>1</v>
      </c>
      <c r="AA31" s="913">
        <v>4170</v>
      </c>
      <c r="AB31" s="1390">
        <v>90</v>
      </c>
      <c r="AC31" s="1391">
        <v>33723.199999999997</v>
      </c>
      <c r="AD31" s="1386">
        <v>24</v>
      </c>
    </row>
    <row r="32" spans="1:30" ht="16.5" x14ac:dyDescent="0.2">
      <c r="A32" s="899">
        <v>25</v>
      </c>
      <c r="B32" s="1388" t="s">
        <v>44</v>
      </c>
      <c r="C32" s="910" t="s">
        <v>338</v>
      </c>
      <c r="D32" s="1248">
        <v>9</v>
      </c>
      <c r="E32" s="912">
        <v>2825</v>
      </c>
      <c r="F32" s="896">
        <v>9</v>
      </c>
      <c r="G32" s="913">
        <v>4655</v>
      </c>
      <c r="H32" s="1248">
        <v>7</v>
      </c>
      <c r="I32" s="912">
        <v>2425</v>
      </c>
      <c r="J32" s="896">
        <v>9</v>
      </c>
      <c r="K32" s="913">
        <v>1715</v>
      </c>
      <c r="L32" s="1248">
        <v>4.5</v>
      </c>
      <c r="M32" s="912">
        <v>320</v>
      </c>
      <c r="N32" s="896">
        <v>8.5</v>
      </c>
      <c r="O32" s="913">
        <v>2300</v>
      </c>
      <c r="P32" s="896">
        <v>1</v>
      </c>
      <c r="Q32" s="913">
        <v>9918</v>
      </c>
      <c r="R32" s="896">
        <v>4</v>
      </c>
      <c r="S32" s="913">
        <v>7570</v>
      </c>
      <c r="T32" s="896">
        <v>13</v>
      </c>
      <c r="U32" s="913" t="s">
        <v>227</v>
      </c>
      <c r="V32" s="896">
        <v>13</v>
      </c>
      <c r="W32" s="913" t="s">
        <v>227</v>
      </c>
      <c r="X32" s="896">
        <v>6</v>
      </c>
      <c r="Y32" s="913">
        <v>1930</v>
      </c>
      <c r="Z32" s="1248">
        <v>8</v>
      </c>
      <c r="AA32" s="913">
        <v>2170</v>
      </c>
      <c r="AB32" s="1390">
        <v>92</v>
      </c>
      <c r="AC32" s="1391">
        <v>35828</v>
      </c>
      <c r="AD32" s="1386">
        <v>25</v>
      </c>
    </row>
    <row r="33" spans="1:30" ht="16.5" x14ac:dyDescent="0.2">
      <c r="A33" s="899">
        <v>26</v>
      </c>
      <c r="B33" s="1388" t="s">
        <v>68</v>
      </c>
      <c r="C33" s="910" t="s">
        <v>339</v>
      </c>
      <c r="D33" s="1248">
        <v>10</v>
      </c>
      <c r="E33" s="912">
        <v>2755</v>
      </c>
      <c r="F33" s="896">
        <v>10</v>
      </c>
      <c r="G33" s="913">
        <v>3375</v>
      </c>
      <c r="H33" s="1248">
        <v>8</v>
      </c>
      <c r="I33" s="912">
        <v>2315</v>
      </c>
      <c r="J33" s="896">
        <v>9</v>
      </c>
      <c r="K33" s="913">
        <v>3170</v>
      </c>
      <c r="L33" s="1248">
        <v>13</v>
      </c>
      <c r="M33" s="912" t="s">
        <v>227</v>
      </c>
      <c r="N33" s="896">
        <v>13</v>
      </c>
      <c r="O33" s="913" t="s">
        <v>227</v>
      </c>
      <c r="P33" s="896">
        <v>10</v>
      </c>
      <c r="Q33" s="913">
        <v>1468</v>
      </c>
      <c r="R33" s="896">
        <v>2</v>
      </c>
      <c r="S33" s="913">
        <v>8610</v>
      </c>
      <c r="T33" s="896">
        <v>9</v>
      </c>
      <c r="U33" s="913">
        <v>1235</v>
      </c>
      <c r="V33" s="896">
        <v>3</v>
      </c>
      <c r="W33" s="913">
        <v>3806</v>
      </c>
      <c r="X33" s="896">
        <v>1.5</v>
      </c>
      <c r="Y33" s="913">
        <v>3010</v>
      </c>
      <c r="Z33" s="1248">
        <v>4</v>
      </c>
      <c r="AA33" s="913">
        <v>2375</v>
      </c>
      <c r="AB33" s="1390">
        <v>92.5</v>
      </c>
      <c r="AC33" s="1391">
        <v>32119</v>
      </c>
      <c r="AD33" s="1386">
        <v>26</v>
      </c>
    </row>
    <row r="34" spans="1:30" ht="16.5" x14ac:dyDescent="0.2">
      <c r="A34" s="899">
        <v>27</v>
      </c>
      <c r="B34" s="1388" t="s">
        <v>347</v>
      </c>
      <c r="C34" s="910" t="s">
        <v>336</v>
      </c>
      <c r="D34" s="1248">
        <v>9</v>
      </c>
      <c r="E34" s="912">
        <v>3550</v>
      </c>
      <c r="F34" s="896">
        <v>11</v>
      </c>
      <c r="G34" s="913">
        <v>4410</v>
      </c>
      <c r="H34" s="1248">
        <v>1</v>
      </c>
      <c r="I34" s="912">
        <v>3610</v>
      </c>
      <c r="J34" s="896">
        <v>7</v>
      </c>
      <c r="K34" s="913">
        <v>1880</v>
      </c>
      <c r="L34" s="1248">
        <v>3</v>
      </c>
      <c r="M34" s="912">
        <v>800</v>
      </c>
      <c r="N34" s="896">
        <v>10</v>
      </c>
      <c r="O34" s="913">
        <v>190</v>
      </c>
      <c r="P34" s="896">
        <v>10</v>
      </c>
      <c r="Q34" s="913">
        <v>1141</v>
      </c>
      <c r="R34" s="896">
        <v>8</v>
      </c>
      <c r="S34" s="913">
        <v>1791</v>
      </c>
      <c r="T34" s="896">
        <v>9</v>
      </c>
      <c r="U34" s="913">
        <v>5569</v>
      </c>
      <c r="V34" s="896">
        <v>8</v>
      </c>
      <c r="W34" s="913">
        <v>1520</v>
      </c>
      <c r="X34" s="896">
        <v>7.5</v>
      </c>
      <c r="Y34" s="913">
        <v>1490</v>
      </c>
      <c r="Z34" s="1248">
        <v>9</v>
      </c>
      <c r="AA34" s="913">
        <v>2470</v>
      </c>
      <c r="AB34" s="1390">
        <v>92.5</v>
      </c>
      <c r="AC34" s="1391">
        <v>28421</v>
      </c>
      <c r="AD34" s="1386">
        <v>27</v>
      </c>
    </row>
    <row r="35" spans="1:30" ht="16.5" x14ac:dyDescent="0.2">
      <c r="A35" s="899">
        <v>28</v>
      </c>
      <c r="B35" s="1388" t="s">
        <v>343</v>
      </c>
      <c r="C35" s="910" t="s">
        <v>26</v>
      </c>
      <c r="D35" s="1248">
        <v>2</v>
      </c>
      <c r="E35" s="912">
        <v>5625</v>
      </c>
      <c r="F35" s="896">
        <v>7</v>
      </c>
      <c r="G35" s="913">
        <v>3770</v>
      </c>
      <c r="H35" s="1248">
        <v>12</v>
      </c>
      <c r="I35" s="912">
        <v>385</v>
      </c>
      <c r="J35" s="896">
        <v>11</v>
      </c>
      <c r="K35" s="913">
        <v>1405</v>
      </c>
      <c r="L35" s="1248">
        <v>10</v>
      </c>
      <c r="M35" s="912">
        <v>60</v>
      </c>
      <c r="N35" s="896">
        <v>1</v>
      </c>
      <c r="O35" s="913">
        <v>6190</v>
      </c>
      <c r="P35" s="896">
        <v>6</v>
      </c>
      <c r="Q35" s="913">
        <v>2585</v>
      </c>
      <c r="R35" s="896">
        <v>9</v>
      </c>
      <c r="S35" s="913">
        <v>3618</v>
      </c>
      <c r="T35" s="896">
        <v>5</v>
      </c>
      <c r="U35" s="913">
        <v>2760</v>
      </c>
      <c r="V35" s="896">
        <v>11</v>
      </c>
      <c r="W35" s="913">
        <v>2824</v>
      </c>
      <c r="X35" s="896">
        <v>9</v>
      </c>
      <c r="Y35" s="913">
        <v>1440</v>
      </c>
      <c r="Z35" s="1248">
        <v>10</v>
      </c>
      <c r="AA35" s="913">
        <v>1540</v>
      </c>
      <c r="AB35" s="1390">
        <v>93</v>
      </c>
      <c r="AC35" s="1391">
        <v>32202</v>
      </c>
      <c r="AD35" s="1386">
        <v>28</v>
      </c>
    </row>
    <row r="36" spans="1:30" ht="16.5" x14ac:dyDescent="0.2">
      <c r="A36" s="899">
        <v>29</v>
      </c>
      <c r="B36" s="1388" t="s">
        <v>349</v>
      </c>
      <c r="C36" s="910" t="s">
        <v>341</v>
      </c>
      <c r="D36" s="1248">
        <v>12</v>
      </c>
      <c r="E36" s="912">
        <v>2245</v>
      </c>
      <c r="F36" s="896">
        <v>11</v>
      </c>
      <c r="G36" s="913">
        <v>2960</v>
      </c>
      <c r="H36" s="1248">
        <v>7</v>
      </c>
      <c r="I36" s="912">
        <v>2255</v>
      </c>
      <c r="J36" s="896">
        <v>9</v>
      </c>
      <c r="K36" s="913">
        <v>1770</v>
      </c>
      <c r="L36" s="1248">
        <v>9</v>
      </c>
      <c r="M36" s="912">
        <v>170</v>
      </c>
      <c r="N36" s="896">
        <v>8</v>
      </c>
      <c r="O36" s="913">
        <v>1900</v>
      </c>
      <c r="P36" s="896">
        <v>9</v>
      </c>
      <c r="Q36" s="913">
        <v>1934</v>
      </c>
      <c r="R36" s="896">
        <v>2</v>
      </c>
      <c r="S36" s="913">
        <v>11551</v>
      </c>
      <c r="T36" s="896">
        <v>7</v>
      </c>
      <c r="U36" s="913">
        <v>5725</v>
      </c>
      <c r="V36" s="896">
        <v>4</v>
      </c>
      <c r="W36" s="913">
        <v>6645</v>
      </c>
      <c r="X36" s="896">
        <v>8</v>
      </c>
      <c r="Y36" s="913">
        <v>1465</v>
      </c>
      <c r="Z36" s="1248">
        <v>9</v>
      </c>
      <c r="AA36" s="913">
        <v>1595</v>
      </c>
      <c r="AB36" s="1390">
        <v>95</v>
      </c>
      <c r="AC36" s="1391">
        <v>40215</v>
      </c>
      <c r="AD36" s="1386">
        <v>29</v>
      </c>
    </row>
    <row r="37" spans="1:30" ht="16.5" x14ac:dyDescent="0.2">
      <c r="A37" s="899">
        <v>30</v>
      </c>
      <c r="B37" s="1388" t="s">
        <v>47</v>
      </c>
      <c r="C37" s="910" t="s">
        <v>337</v>
      </c>
      <c r="D37" s="1248">
        <v>3</v>
      </c>
      <c r="E37" s="912">
        <v>4380</v>
      </c>
      <c r="F37" s="896">
        <v>10</v>
      </c>
      <c r="G37" s="913">
        <v>4645</v>
      </c>
      <c r="H37" s="1248">
        <v>13</v>
      </c>
      <c r="I37" s="912" t="s">
        <v>227</v>
      </c>
      <c r="J37" s="896">
        <v>13</v>
      </c>
      <c r="K37" s="913" t="s">
        <v>227</v>
      </c>
      <c r="L37" s="1248">
        <v>5</v>
      </c>
      <c r="M37" s="912">
        <v>1090</v>
      </c>
      <c r="N37" s="896">
        <v>3</v>
      </c>
      <c r="O37" s="913">
        <v>5370</v>
      </c>
      <c r="P37" s="896">
        <v>2</v>
      </c>
      <c r="Q37" s="913">
        <v>7780</v>
      </c>
      <c r="R37" s="896">
        <v>10</v>
      </c>
      <c r="S37" s="913">
        <v>2455</v>
      </c>
      <c r="T37" s="896">
        <v>7</v>
      </c>
      <c r="U37" s="913">
        <v>3550</v>
      </c>
      <c r="V37" s="896">
        <v>11</v>
      </c>
      <c r="W37" s="913">
        <v>895</v>
      </c>
      <c r="X37" s="896">
        <v>10</v>
      </c>
      <c r="Y37" s="913">
        <v>1210</v>
      </c>
      <c r="Z37" s="1248">
        <v>8</v>
      </c>
      <c r="AA37" s="913">
        <v>1710</v>
      </c>
      <c r="AB37" s="1390">
        <v>95</v>
      </c>
      <c r="AC37" s="1391">
        <v>33085</v>
      </c>
      <c r="AD37" s="1386">
        <v>30</v>
      </c>
    </row>
    <row r="38" spans="1:30" ht="16.5" x14ac:dyDescent="0.2">
      <c r="A38" s="899">
        <v>31</v>
      </c>
      <c r="B38" s="1388" t="s">
        <v>654</v>
      </c>
      <c r="C38" s="910" t="s">
        <v>337</v>
      </c>
      <c r="D38" s="1248">
        <v>13</v>
      </c>
      <c r="E38" s="912" t="s">
        <v>227</v>
      </c>
      <c r="F38" s="896">
        <v>13</v>
      </c>
      <c r="G38" s="913" t="s">
        <v>227</v>
      </c>
      <c r="H38" s="1248">
        <v>5.5</v>
      </c>
      <c r="I38" s="912">
        <v>2160</v>
      </c>
      <c r="J38" s="896">
        <v>4</v>
      </c>
      <c r="K38" s="913">
        <v>4140</v>
      </c>
      <c r="L38" s="1248">
        <v>8</v>
      </c>
      <c r="M38" s="912">
        <v>130</v>
      </c>
      <c r="N38" s="896">
        <v>7</v>
      </c>
      <c r="O38" s="913">
        <v>2310</v>
      </c>
      <c r="P38" s="896">
        <v>1</v>
      </c>
      <c r="Q38" s="913">
        <v>11522</v>
      </c>
      <c r="R38" s="896">
        <v>6</v>
      </c>
      <c r="S38" s="913">
        <v>5830</v>
      </c>
      <c r="T38" s="896">
        <v>13</v>
      </c>
      <c r="U38" s="913" t="s">
        <v>227</v>
      </c>
      <c r="V38" s="896">
        <v>13</v>
      </c>
      <c r="W38" s="913" t="s">
        <v>227</v>
      </c>
      <c r="X38" s="896">
        <v>3</v>
      </c>
      <c r="Y38" s="913">
        <v>2460</v>
      </c>
      <c r="Z38" s="1248">
        <v>11</v>
      </c>
      <c r="AA38" s="913">
        <v>1515</v>
      </c>
      <c r="AB38" s="1390">
        <v>97.5</v>
      </c>
      <c r="AC38" s="1391">
        <v>30067</v>
      </c>
      <c r="AD38" s="1386">
        <v>31</v>
      </c>
    </row>
    <row r="39" spans="1:30" ht="16.5" x14ac:dyDescent="0.2">
      <c r="A39" s="899">
        <v>32</v>
      </c>
      <c r="B39" s="1388" t="s">
        <v>655</v>
      </c>
      <c r="C39" s="910" t="s">
        <v>27</v>
      </c>
      <c r="D39" s="1248">
        <v>13</v>
      </c>
      <c r="E39" s="912" t="s">
        <v>227</v>
      </c>
      <c r="F39" s="896">
        <v>13</v>
      </c>
      <c r="G39" s="913" t="s">
        <v>227</v>
      </c>
      <c r="H39" s="1248">
        <v>7</v>
      </c>
      <c r="I39" s="912">
        <v>2110</v>
      </c>
      <c r="J39" s="896">
        <v>4</v>
      </c>
      <c r="K39" s="913">
        <v>2890</v>
      </c>
      <c r="L39" s="1248">
        <v>12</v>
      </c>
      <c r="M39" s="912">
        <v>50</v>
      </c>
      <c r="N39" s="896">
        <v>12</v>
      </c>
      <c r="O39" s="913">
        <v>1030</v>
      </c>
      <c r="P39" s="896">
        <v>3</v>
      </c>
      <c r="Q39" s="913">
        <v>9263</v>
      </c>
      <c r="R39" s="896">
        <v>2</v>
      </c>
      <c r="S39" s="913">
        <v>12246</v>
      </c>
      <c r="T39" s="896">
        <v>5</v>
      </c>
      <c r="U39" s="913">
        <v>4195</v>
      </c>
      <c r="V39" s="896">
        <v>1</v>
      </c>
      <c r="W39" s="913">
        <v>9590</v>
      </c>
      <c r="X39" s="896">
        <v>13</v>
      </c>
      <c r="Y39" s="913" t="s">
        <v>227</v>
      </c>
      <c r="Z39" s="1248">
        <v>13</v>
      </c>
      <c r="AA39" s="913" t="s">
        <v>227</v>
      </c>
      <c r="AB39" s="1390">
        <v>98</v>
      </c>
      <c r="AC39" s="1391">
        <v>41374</v>
      </c>
      <c r="AD39" s="1386">
        <v>32</v>
      </c>
    </row>
    <row r="40" spans="1:30" ht="16.5" x14ac:dyDescent="0.2">
      <c r="A40" s="899">
        <v>33</v>
      </c>
      <c r="B40" s="1388" t="s">
        <v>346</v>
      </c>
      <c r="C40" s="910" t="s">
        <v>338</v>
      </c>
      <c r="D40" s="1248">
        <v>11</v>
      </c>
      <c r="E40" s="912">
        <v>3245</v>
      </c>
      <c r="F40" s="896">
        <v>6</v>
      </c>
      <c r="G40" s="913">
        <v>3825</v>
      </c>
      <c r="H40" s="1248">
        <v>13</v>
      </c>
      <c r="I40" s="912" t="s">
        <v>227</v>
      </c>
      <c r="J40" s="896">
        <v>13</v>
      </c>
      <c r="K40" s="913" t="s">
        <v>227</v>
      </c>
      <c r="L40" s="1248">
        <v>4</v>
      </c>
      <c r="M40" s="912">
        <v>480</v>
      </c>
      <c r="N40" s="896">
        <v>5</v>
      </c>
      <c r="O40" s="913">
        <v>3690</v>
      </c>
      <c r="P40" s="896">
        <v>13</v>
      </c>
      <c r="Q40" s="913" t="s">
        <v>227</v>
      </c>
      <c r="R40" s="896">
        <v>13</v>
      </c>
      <c r="S40" s="913" t="s">
        <v>227</v>
      </c>
      <c r="T40" s="896">
        <v>3</v>
      </c>
      <c r="U40" s="913">
        <v>6164</v>
      </c>
      <c r="V40" s="896">
        <v>4</v>
      </c>
      <c r="W40" s="913">
        <v>3717</v>
      </c>
      <c r="X40" s="896">
        <v>10</v>
      </c>
      <c r="Y40" s="913">
        <v>1150</v>
      </c>
      <c r="Z40" s="1248">
        <v>4</v>
      </c>
      <c r="AA40" s="913">
        <v>2765</v>
      </c>
      <c r="AB40" s="1390">
        <v>99</v>
      </c>
      <c r="AC40" s="1391">
        <v>25036</v>
      </c>
      <c r="AD40" s="1386">
        <v>33</v>
      </c>
    </row>
    <row r="41" spans="1:30" ht="16.5" x14ac:dyDescent="0.2">
      <c r="A41" s="899">
        <v>34</v>
      </c>
      <c r="B41" s="1388" t="s">
        <v>653</v>
      </c>
      <c r="C41" s="910" t="s">
        <v>25</v>
      </c>
      <c r="D41" s="1248">
        <v>13</v>
      </c>
      <c r="E41" s="912" t="s">
        <v>227</v>
      </c>
      <c r="F41" s="896">
        <v>13</v>
      </c>
      <c r="G41" s="913" t="s">
        <v>227</v>
      </c>
      <c r="H41" s="1248">
        <v>2</v>
      </c>
      <c r="I41" s="912">
        <v>2800</v>
      </c>
      <c r="J41" s="896">
        <v>7</v>
      </c>
      <c r="K41" s="913">
        <v>2015</v>
      </c>
      <c r="L41" s="1248">
        <v>11</v>
      </c>
      <c r="M41" s="912">
        <v>90</v>
      </c>
      <c r="N41" s="896">
        <v>9</v>
      </c>
      <c r="O41" s="913">
        <v>1780</v>
      </c>
      <c r="P41" s="896">
        <v>7</v>
      </c>
      <c r="Q41" s="913">
        <v>4367</v>
      </c>
      <c r="R41" s="896">
        <v>5</v>
      </c>
      <c r="S41" s="913">
        <v>7946</v>
      </c>
      <c r="T41" s="896">
        <v>3</v>
      </c>
      <c r="U41" s="913">
        <v>4620</v>
      </c>
      <c r="V41" s="896">
        <v>12</v>
      </c>
      <c r="W41" s="913">
        <v>662</v>
      </c>
      <c r="X41" s="896">
        <v>11</v>
      </c>
      <c r="Y41" s="913">
        <v>1040</v>
      </c>
      <c r="Z41" s="1248">
        <v>7</v>
      </c>
      <c r="AA41" s="913">
        <v>1870</v>
      </c>
      <c r="AB41" s="1390">
        <v>100</v>
      </c>
      <c r="AC41" s="1391">
        <v>27190</v>
      </c>
      <c r="AD41" s="1386">
        <v>34</v>
      </c>
    </row>
    <row r="42" spans="1:30" ht="16.5" x14ac:dyDescent="0.2">
      <c r="A42" s="899">
        <v>35</v>
      </c>
      <c r="B42" s="1388" t="s">
        <v>57</v>
      </c>
      <c r="C42" s="910" t="s">
        <v>25</v>
      </c>
      <c r="D42" s="1248">
        <v>8</v>
      </c>
      <c r="E42" s="912">
        <v>2885</v>
      </c>
      <c r="F42" s="896">
        <v>10</v>
      </c>
      <c r="G42" s="913">
        <v>2780</v>
      </c>
      <c r="H42" s="1248">
        <v>13</v>
      </c>
      <c r="I42" s="912" t="s">
        <v>227</v>
      </c>
      <c r="J42" s="896">
        <v>13</v>
      </c>
      <c r="K42" s="913" t="s">
        <v>227</v>
      </c>
      <c r="L42" s="1248">
        <v>13</v>
      </c>
      <c r="M42" s="912" t="s">
        <v>227</v>
      </c>
      <c r="N42" s="896">
        <v>13</v>
      </c>
      <c r="O42" s="913" t="s">
        <v>227</v>
      </c>
      <c r="P42" s="896">
        <v>1</v>
      </c>
      <c r="Q42" s="913">
        <v>6329</v>
      </c>
      <c r="R42" s="896">
        <v>8</v>
      </c>
      <c r="S42" s="913">
        <v>4829</v>
      </c>
      <c r="T42" s="896">
        <v>11</v>
      </c>
      <c r="U42" s="913">
        <v>993</v>
      </c>
      <c r="V42" s="896">
        <v>5</v>
      </c>
      <c r="W42" s="913">
        <v>3066</v>
      </c>
      <c r="X42" s="896">
        <v>1.5</v>
      </c>
      <c r="Y42" s="913">
        <v>3010</v>
      </c>
      <c r="Z42" s="1248">
        <v>4</v>
      </c>
      <c r="AA42" s="913">
        <v>4140</v>
      </c>
      <c r="AB42" s="1390">
        <v>100.5</v>
      </c>
      <c r="AC42" s="1391">
        <v>28032</v>
      </c>
      <c r="AD42" s="1386">
        <v>35</v>
      </c>
    </row>
    <row r="43" spans="1:30" ht="16.5" x14ac:dyDescent="0.2">
      <c r="A43" s="899">
        <v>36</v>
      </c>
      <c r="B43" s="1388" t="s">
        <v>67</v>
      </c>
      <c r="C43" s="910" t="s">
        <v>25</v>
      </c>
      <c r="D43" s="1248">
        <v>7</v>
      </c>
      <c r="E43" s="912">
        <v>4185</v>
      </c>
      <c r="F43" s="896">
        <v>10</v>
      </c>
      <c r="G43" s="913">
        <v>3080</v>
      </c>
      <c r="H43" s="1248">
        <v>13</v>
      </c>
      <c r="I43" s="912" t="s">
        <v>227</v>
      </c>
      <c r="J43" s="896">
        <v>13</v>
      </c>
      <c r="K43" s="913" t="s">
        <v>227</v>
      </c>
      <c r="L43" s="1248">
        <v>12</v>
      </c>
      <c r="M43" s="912">
        <v>10</v>
      </c>
      <c r="N43" s="896">
        <v>1</v>
      </c>
      <c r="O43" s="913">
        <v>6590</v>
      </c>
      <c r="P43" s="896">
        <v>6</v>
      </c>
      <c r="Q43" s="913">
        <v>4004</v>
      </c>
      <c r="R43" s="896">
        <v>3</v>
      </c>
      <c r="S43" s="913">
        <v>8365</v>
      </c>
      <c r="T43" s="896">
        <v>5</v>
      </c>
      <c r="U43" s="913">
        <v>8286</v>
      </c>
      <c r="V43" s="896">
        <v>7</v>
      </c>
      <c r="W43" s="913">
        <v>4935</v>
      </c>
      <c r="X43" s="896">
        <v>13</v>
      </c>
      <c r="Y43" s="913" t="s">
        <v>227</v>
      </c>
      <c r="Z43" s="1248">
        <v>13</v>
      </c>
      <c r="AA43" s="913" t="s">
        <v>227</v>
      </c>
      <c r="AB43" s="1390">
        <v>103</v>
      </c>
      <c r="AC43" s="1391">
        <v>39455</v>
      </c>
      <c r="AD43" s="1386">
        <v>36</v>
      </c>
    </row>
    <row r="44" spans="1:30" ht="16.5" x14ac:dyDescent="0.2">
      <c r="A44" s="899">
        <v>37</v>
      </c>
      <c r="B44" s="1388" t="s">
        <v>348</v>
      </c>
      <c r="C44" s="910" t="s">
        <v>340</v>
      </c>
      <c r="D44" s="1248">
        <v>11</v>
      </c>
      <c r="E44" s="912">
        <v>2965</v>
      </c>
      <c r="F44" s="896">
        <v>12</v>
      </c>
      <c r="G44" s="913">
        <v>4095</v>
      </c>
      <c r="H44" s="1248">
        <v>6</v>
      </c>
      <c r="I44" s="912">
        <v>2545</v>
      </c>
      <c r="J44" s="896">
        <v>8</v>
      </c>
      <c r="K44" s="913">
        <v>1880</v>
      </c>
      <c r="L44" s="1248">
        <v>8</v>
      </c>
      <c r="M44" s="912">
        <v>440</v>
      </c>
      <c r="N44" s="896">
        <v>5</v>
      </c>
      <c r="O44" s="913">
        <v>3730</v>
      </c>
      <c r="P44" s="896">
        <v>8</v>
      </c>
      <c r="Q44" s="913">
        <v>804</v>
      </c>
      <c r="R44" s="896">
        <v>7</v>
      </c>
      <c r="S44" s="913">
        <v>5051</v>
      </c>
      <c r="T44" s="896">
        <v>13</v>
      </c>
      <c r="U44" s="913" t="s">
        <v>227</v>
      </c>
      <c r="V44" s="896">
        <v>13</v>
      </c>
      <c r="W44" s="913" t="s">
        <v>227</v>
      </c>
      <c r="X44" s="896">
        <v>7</v>
      </c>
      <c r="Y44" s="913">
        <v>2170</v>
      </c>
      <c r="Z44" s="1248">
        <v>7</v>
      </c>
      <c r="AA44" s="913">
        <v>2780</v>
      </c>
      <c r="AB44" s="1390">
        <v>105</v>
      </c>
      <c r="AC44" s="1391">
        <v>26460</v>
      </c>
      <c r="AD44" s="1386">
        <v>37</v>
      </c>
    </row>
    <row r="45" spans="1:30" ht="16.5" x14ac:dyDescent="0.2">
      <c r="A45" s="899">
        <v>38</v>
      </c>
      <c r="B45" s="1388" t="s">
        <v>189</v>
      </c>
      <c r="C45" s="910" t="s">
        <v>341</v>
      </c>
      <c r="D45" s="1248">
        <v>7</v>
      </c>
      <c r="E45" s="912">
        <v>2935</v>
      </c>
      <c r="F45" s="896">
        <v>8</v>
      </c>
      <c r="G45" s="913">
        <v>5155</v>
      </c>
      <c r="H45" s="1248">
        <v>10</v>
      </c>
      <c r="I45" s="912">
        <v>1500</v>
      </c>
      <c r="J45" s="896">
        <v>13</v>
      </c>
      <c r="K45" s="913" t="s">
        <v>227</v>
      </c>
      <c r="L45" s="1248">
        <v>7</v>
      </c>
      <c r="M45" s="912">
        <v>180</v>
      </c>
      <c r="N45" s="896">
        <v>8</v>
      </c>
      <c r="O45" s="913">
        <v>2650</v>
      </c>
      <c r="P45" s="896">
        <v>5</v>
      </c>
      <c r="Q45" s="913">
        <v>1595</v>
      </c>
      <c r="R45" s="896">
        <v>8</v>
      </c>
      <c r="S45" s="913">
        <v>3384</v>
      </c>
      <c r="T45" s="896">
        <v>11</v>
      </c>
      <c r="U45" s="913">
        <v>0</v>
      </c>
      <c r="V45" s="896">
        <v>12</v>
      </c>
      <c r="W45" s="913">
        <v>0</v>
      </c>
      <c r="X45" s="896">
        <v>10</v>
      </c>
      <c r="Y45" s="913">
        <v>1260</v>
      </c>
      <c r="Z45" s="1248">
        <v>6</v>
      </c>
      <c r="AA45" s="913">
        <v>3020</v>
      </c>
      <c r="AB45" s="1390">
        <v>105</v>
      </c>
      <c r="AC45" s="1391">
        <v>21679</v>
      </c>
      <c r="AD45" s="1386">
        <v>38</v>
      </c>
    </row>
    <row r="46" spans="1:30" ht="16.5" x14ac:dyDescent="0.2">
      <c r="A46" s="899">
        <v>39</v>
      </c>
      <c r="B46" s="1388" t="s">
        <v>656</v>
      </c>
      <c r="C46" s="910" t="s">
        <v>340</v>
      </c>
      <c r="D46" s="1248">
        <v>13</v>
      </c>
      <c r="E46" s="912" t="s">
        <v>227</v>
      </c>
      <c r="F46" s="896">
        <v>13</v>
      </c>
      <c r="G46" s="913" t="s">
        <v>227</v>
      </c>
      <c r="H46" s="1248">
        <v>11</v>
      </c>
      <c r="I46" s="912">
        <v>1160</v>
      </c>
      <c r="J46" s="896">
        <v>4</v>
      </c>
      <c r="K46" s="913">
        <v>3213</v>
      </c>
      <c r="L46" s="1248">
        <v>1</v>
      </c>
      <c r="M46" s="912">
        <v>1440</v>
      </c>
      <c r="N46" s="896">
        <v>7</v>
      </c>
      <c r="O46" s="913">
        <v>1880</v>
      </c>
      <c r="P46" s="896">
        <v>12</v>
      </c>
      <c r="Q46" s="913">
        <v>1698</v>
      </c>
      <c r="R46" s="896">
        <v>11</v>
      </c>
      <c r="S46" s="913">
        <v>1322</v>
      </c>
      <c r="T46" s="896">
        <v>10</v>
      </c>
      <c r="U46" s="913">
        <v>4860</v>
      </c>
      <c r="V46" s="896">
        <v>6</v>
      </c>
      <c r="W46" s="913">
        <v>4116</v>
      </c>
      <c r="X46" s="896">
        <v>11</v>
      </c>
      <c r="Y46" s="913">
        <v>615</v>
      </c>
      <c r="Z46" s="1248">
        <v>9.5</v>
      </c>
      <c r="AA46" s="913">
        <v>1630</v>
      </c>
      <c r="AB46" s="1390">
        <v>108.5</v>
      </c>
      <c r="AC46" s="1391">
        <v>21934</v>
      </c>
      <c r="AD46" s="1386">
        <v>39</v>
      </c>
    </row>
    <row r="47" spans="1:30" ht="16.5" x14ac:dyDescent="0.2">
      <c r="A47" s="898">
        <v>40</v>
      </c>
      <c r="B47" s="1389" t="s">
        <v>125</v>
      </c>
      <c r="C47" s="915" t="s">
        <v>340</v>
      </c>
      <c r="D47" s="1249">
        <v>8</v>
      </c>
      <c r="E47" s="914">
        <v>2605</v>
      </c>
      <c r="F47" s="1249">
        <v>8</v>
      </c>
      <c r="G47" s="914">
        <v>3655</v>
      </c>
      <c r="H47" s="1249">
        <v>11</v>
      </c>
      <c r="I47" s="914">
        <v>980</v>
      </c>
      <c r="J47" s="1249">
        <v>10</v>
      </c>
      <c r="K47" s="914">
        <v>2780</v>
      </c>
      <c r="L47" s="1249">
        <v>11.5</v>
      </c>
      <c r="M47" s="914">
        <v>50</v>
      </c>
      <c r="N47" s="1249">
        <v>13</v>
      </c>
      <c r="O47" s="914" t="s">
        <v>227</v>
      </c>
      <c r="P47" s="1249">
        <v>9</v>
      </c>
      <c r="Q47" s="914">
        <v>1170</v>
      </c>
      <c r="R47" s="1249">
        <v>12</v>
      </c>
      <c r="S47" s="914">
        <v>0</v>
      </c>
      <c r="T47" s="1249">
        <v>9</v>
      </c>
      <c r="U47" s="914">
        <v>1214</v>
      </c>
      <c r="V47" s="1249">
        <v>11</v>
      </c>
      <c r="W47" s="914">
        <v>763</v>
      </c>
      <c r="X47" s="1249">
        <v>6</v>
      </c>
      <c r="Y47" s="914">
        <v>1750</v>
      </c>
      <c r="Z47" s="1249">
        <v>3</v>
      </c>
      <c r="AA47" s="914">
        <v>3085</v>
      </c>
      <c r="AB47" s="1392">
        <v>111.5</v>
      </c>
      <c r="AC47" s="1393">
        <v>18052</v>
      </c>
      <c r="AD47" s="1387">
        <v>40</v>
      </c>
    </row>
    <row r="48" spans="1:30" ht="16.5" x14ac:dyDescent="0.2">
      <c r="A48" s="899">
        <v>41</v>
      </c>
      <c r="B48" s="1388" t="s">
        <v>45</v>
      </c>
      <c r="C48" s="910" t="s">
        <v>338</v>
      </c>
      <c r="D48" s="1248">
        <v>8</v>
      </c>
      <c r="E48" s="913">
        <v>4060</v>
      </c>
      <c r="F48" s="1248">
        <v>5</v>
      </c>
      <c r="G48" s="913">
        <v>3925</v>
      </c>
      <c r="H48" s="1248">
        <v>10</v>
      </c>
      <c r="I48" s="913">
        <v>1580</v>
      </c>
      <c r="J48" s="1248">
        <v>8</v>
      </c>
      <c r="K48" s="913">
        <v>3210</v>
      </c>
      <c r="L48" s="1248">
        <v>13</v>
      </c>
      <c r="M48" s="913" t="s">
        <v>227</v>
      </c>
      <c r="N48" s="1248">
        <v>13</v>
      </c>
      <c r="O48" s="913" t="s">
        <v>227</v>
      </c>
      <c r="P48" s="1248">
        <v>6</v>
      </c>
      <c r="Q48" s="913">
        <v>7797</v>
      </c>
      <c r="R48" s="1248">
        <v>5</v>
      </c>
      <c r="S48" s="913">
        <v>6962</v>
      </c>
      <c r="T48" s="1248">
        <v>8</v>
      </c>
      <c r="U48" s="913">
        <v>5690</v>
      </c>
      <c r="V48" s="1248">
        <v>10</v>
      </c>
      <c r="W48" s="913">
        <v>3497</v>
      </c>
      <c r="X48" s="1248">
        <v>13</v>
      </c>
      <c r="Y48" s="913" t="s">
        <v>227</v>
      </c>
      <c r="Z48" s="1248">
        <v>13</v>
      </c>
      <c r="AA48" s="913" t="s">
        <v>227</v>
      </c>
      <c r="AB48" s="1390">
        <v>112</v>
      </c>
      <c r="AC48" s="1391">
        <v>36721</v>
      </c>
      <c r="AD48" s="1386">
        <v>41</v>
      </c>
    </row>
    <row r="49" spans="1:30" ht="16.5" x14ac:dyDescent="0.2">
      <c r="A49" s="899">
        <v>42</v>
      </c>
      <c r="B49" s="1388" t="s">
        <v>71</v>
      </c>
      <c r="C49" s="910" t="s">
        <v>27</v>
      </c>
      <c r="D49" s="1248">
        <v>1</v>
      </c>
      <c r="E49" s="913">
        <v>5710</v>
      </c>
      <c r="F49" s="1248">
        <v>12</v>
      </c>
      <c r="G49" s="913">
        <v>2695</v>
      </c>
      <c r="H49" s="1248">
        <v>13</v>
      </c>
      <c r="I49" s="913" t="s">
        <v>227</v>
      </c>
      <c r="J49" s="1248">
        <v>13</v>
      </c>
      <c r="K49" s="913" t="s">
        <v>227</v>
      </c>
      <c r="L49" s="1248">
        <v>13</v>
      </c>
      <c r="M49" s="913" t="s">
        <v>227</v>
      </c>
      <c r="N49" s="1248">
        <v>13</v>
      </c>
      <c r="O49" s="913" t="s">
        <v>227</v>
      </c>
      <c r="P49" s="1248">
        <v>5</v>
      </c>
      <c r="Q49" s="913">
        <v>4220</v>
      </c>
      <c r="R49" s="1248">
        <v>9</v>
      </c>
      <c r="S49" s="913">
        <v>1771</v>
      </c>
      <c r="T49" s="1248">
        <v>6</v>
      </c>
      <c r="U49" s="913">
        <v>2605</v>
      </c>
      <c r="V49" s="1248">
        <v>7</v>
      </c>
      <c r="W49" s="913">
        <v>4073</v>
      </c>
      <c r="X49" s="1248">
        <v>10</v>
      </c>
      <c r="Y49" s="913">
        <v>1410</v>
      </c>
      <c r="Z49" s="1248">
        <v>10</v>
      </c>
      <c r="AA49" s="913">
        <v>2400</v>
      </c>
      <c r="AB49" s="1390">
        <v>112</v>
      </c>
      <c r="AC49" s="1391">
        <v>24884</v>
      </c>
      <c r="AD49" s="1386">
        <v>42</v>
      </c>
    </row>
    <row r="50" spans="1:30" ht="16.5" x14ac:dyDescent="0.2">
      <c r="A50" s="899">
        <v>43</v>
      </c>
      <c r="B50" s="1388" t="s">
        <v>137</v>
      </c>
      <c r="C50" s="910" t="s">
        <v>340</v>
      </c>
      <c r="D50" s="1248">
        <v>5</v>
      </c>
      <c r="E50" s="913">
        <v>3475</v>
      </c>
      <c r="F50" s="1248">
        <v>12</v>
      </c>
      <c r="G50" s="913">
        <v>3260</v>
      </c>
      <c r="H50" s="1248">
        <v>12</v>
      </c>
      <c r="I50" s="913">
        <v>1495</v>
      </c>
      <c r="J50" s="1248">
        <v>6</v>
      </c>
      <c r="K50" s="913">
        <v>2255</v>
      </c>
      <c r="L50" s="1248">
        <v>13</v>
      </c>
      <c r="M50" s="913" t="s">
        <v>227</v>
      </c>
      <c r="N50" s="1248">
        <v>10</v>
      </c>
      <c r="O50" s="913">
        <v>1260</v>
      </c>
      <c r="P50" s="1248">
        <v>3</v>
      </c>
      <c r="Q50" s="913">
        <v>7195</v>
      </c>
      <c r="R50" s="1248">
        <v>12</v>
      </c>
      <c r="S50" s="913">
        <v>0</v>
      </c>
      <c r="T50" s="1248">
        <v>8</v>
      </c>
      <c r="U50" s="913">
        <v>1560</v>
      </c>
      <c r="V50" s="1248">
        <v>10</v>
      </c>
      <c r="W50" s="913">
        <v>1620</v>
      </c>
      <c r="X50" s="1248">
        <v>11</v>
      </c>
      <c r="Y50" s="913">
        <v>1030</v>
      </c>
      <c r="Z50" s="1248">
        <v>10</v>
      </c>
      <c r="AA50" s="913">
        <v>1685</v>
      </c>
      <c r="AB50" s="1390">
        <v>112</v>
      </c>
      <c r="AC50" s="1391">
        <v>24835</v>
      </c>
      <c r="AD50" s="1386">
        <v>43</v>
      </c>
    </row>
    <row r="51" spans="1:30" ht="16.5" x14ac:dyDescent="0.2">
      <c r="A51" s="899">
        <v>44</v>
      </c>
      <c r="B51" s="1388" t="s">
        <v>56</v>
      </c>
      <c r="C51" s="910" t="s">
        <v>25</v>
      </c>
      <c r="D51" s="1248">
        <v>2</v>
      </c>
      <c r="E51" s="913">
        <v>4070</v>
      </c>
      <c r="F51" s="1248">
        <v>4</v>
      </c>
      <c r="G51" s="913">
        <v>5695</v>
      </c>
      <c r="H51" s="1248">
        <v>13</v>
      </c>
      <c r="I51" s="913" t="s">
        <v>227</v>
      </c>
      <c r="J51" s="1248">
        <v>13</v>
      </c>
      <c r="K51" s="913" t="s">
        <v>227</v>
      </c>
      <c r="L51" s="1248">
        <v>10</v>
      </c>
      <c r="M51" s="913">
        <v>70</v>
      </c>
      <c r="N51" s="1248">
        <v>11.5</v>
      </c>
      <c r="O51" s="913">
        <v>1110</v>
      </c>
      <c r="P51" s="1248">
        <v>13</v>
      </c>
      <c r="Q51" s="913" t="s">
        <v>227</v>
      </c>
      <c r="R51" s="1248">
        <v>13</v>
      </c>
      <c r="S51" s="913" t="s">
        <v>227</v>
      </c>
      <c r="T51" s="1248">
        <v>13</v>
      </c>
      <c r="U51" s="913" t="s">
        <v>227</v>
      </c>
      <c r="V51" s="1248">
        <v>13</v>
      </c>
      <c r="W51" s="913" t="s">
        <v>227</v>
      </c>
      <c r="X51" s="1248">
        <v>1</v>
      </c>
      <c r="Y51" s="913">
        <v>4920</v>
      </c>
      <c r="Z51" s="1248">
        <v>6</v>
      </c>
      <c r="AA51" s="913">
        <v>2315</v>
      </c>
      <c r="AB51" s="1390">
        <v>112.5</v>
      </c>
      <c r="AC51" s="1391">
        <v>18180</v>
      </c>
      <c r="AD51" s="1386">
        <v>44</v>
      </c>
    </row>
    <row r="52" spans="1:30" ht="16.5" x14ac:dyDescent="0.2">
      <c r="A52" s="899">
        <v>45</v>
      </c>
      <c r="B52" s="1388" t="s">
        <v>783</v>
      </c>
      <c r="C52" s="910" t="s">
        <v>338</v>
      </c>
      <c r="D52" s="1248">
        <v>13</v>
      </c>
      <c r="E52" s="913" t="s">
        <v>227</v>
      </c>
      <c r="F52" s="1248">
        <v>13</v>
      </c>
      <c r="G52" s="913" t="s">
        <v>227</v>
      </c>
      <c r="H52" s="1248">
        <v>13</v>
      </c>
      <c r="I52" s="913" t="s">
        <v>227</v>
      </c>
      <c r="J52" s="1248">
        <v>13</v>
      </c>
      <c r="K52" s="913" t="s">
        <v>227</v>
      </c>
      <c r="L52" s="1248">
        <v>4</v>
      </c>
      <c r="M52" s="913">
        <v>1060</v>
      </c>
      <c r="N52" s="1248">
        <v>11</v>
      </c>
      <c r="O52" s="913">
        <v>1120</v>
      </c>
      <c r="P52" s="1248">
        <v>5</v>
      </c>
      <c r="Q52" s="913">
        <v>2668</v>
      </c>
      <c r="R52" s="1248">
        <v>1</v>
      </c>
      <c r="S52" s="913">
        <v>12633</v>
      </c>
      <c r="T52" s="1248">
        <v>12</v>
      </c>
      <c r="U52" s="913">
        <v>0</v>
      </c>
      <c r="V52" s="1248">
        <v>3</v>
      </c>
      <c r="W52" s="913">
        <v>8635</v>
      </c>
      <c r="X52" s="1248">
        <v>13</v>
      </c>
      <c r="Y52" s="913" t="s">
        <v>227</v>
      </c>
      <c r="Z52" s="1248">
        <v>13</v>
      </c>
      <c r="AA52" s="913" t="s">
        <v>227</v>
      </c>
      <c r="AB52" s="1390">
        <v>114</v>
      </c>
      <c r="AC52" s="1391">
        <v>26116</v>
      </c>
      <c r="AD52" s="1386">
        <v>45</v>
      </c>
    </row>
    <row r="53" spans="1:30" ht="16.5" x14ac:dyDescent="0.2">
      <c r="A53" s="899">
        <v>46</v>
      </c>
      <c r="B53" s="1388" t="s">
        <v>864</v>
      </c>
      <c r="C53" s="910" t="s">
        <v>335</v>
      </c>
      <c r="D53" s="1248">
        <v>13</v>
      </c>
      <c r="E53" s="913" t="s">
        <v>227</v>
      </c>
      <c r="F53" s="1248">
        <v>13</v>
      </c>
      <c r="G53" s="913" t="s">
        <v>227</v>
      </c>
      <c r="H53" s="1248">
        <v>13</v>
      </c>
      <c r="I53" s="913" t="s">
        <v>227</v>
      </c>
      <c r="J53" s="1248">
        <v>13</v>
      </c>
      <c r="K53" s="913" t="s">
        <v>227</v>
      </c>
      <c r="L53" s="1248">
        <v>13</v>
      </c>
      <c r="M53" s="913" t="s">
        <v>227</v>
      </c>
      <c r="N53" s="1248">
        <v>13</v>
      </c>
      <c r="O53" s="913" t="s">
        <v>227</v>
      </c>
      <c r="P53" s="1248">
        <v>2</v>
      </c>
      <c r="Q53" s="913">
        <v>10301</v>
      </c>
      <c r="R53" s="1248">
        <v>9</v>
      </c>
      <c r="S53" s="913">
        <v>3256</v>
      </c>
      <c r="T53" s="1248">
        <v>6</v>
      </c>
      <c r="U53" s="913">
        <v>7119</v>
      </c>
      <c r="V53" s="1248">
        <v>3</v>
      </c>
      <c r="W53" s="913">
        <v>8196</v>
      </c>
      <c r="X53" s="1248">
        <v>12</v>
      </c>
      <c r="Y53" s="913">
        <v>840</v>
      </c>
      <c r="Z53" s="1248">
        <v>5.5</v>
      </c>
      <c r="AA53" s="913">
        <v>2295</v>
      </c>
      <c r="AB53" s="1390">
        <v>115.5</v>
      </c>
      <c r="AC53" s="1391">
        <v>32007</v>
      </c>
      <c r="AD53" s="1386">
        <v>46</v>
      </c>
    </row>
    <row r="54" spans="1:30" ht="16.5" x14ac:dyDescent="0.2">
      <c r="A54" s="899">
        <v>47</v>
      </c>
      <c r="B54" s="1388" t="s">
        <v>51</v>
      </c>
      <c r="C54" s="910" t="s">
        <v>27</v>
      </c>
      <c r="D54" s="1248">
        <v>12</v>
      </c>
      <c r="E54" s="913">
        <v>2690</v>
      </c>
      <c r="F54" s="1248">
        <v>5</v>
      </c>
      <c r="G54" s="913">
        <v>3960</v>
      </c>
      <c r="H54" s="1248">
        <v>9</v>
      </c>
      <c r="I54" s="913">
        <v>1605</v>
      </c>
      <c r="J54" s="1248">
        <v>6</v>
      </c>
      <c r="K54" s="913">
        <v>4720</v>
      </c>
      <c r="L54" s="1248">
        <v>5</v>
      </c>
      <c r="M54" s="913">
        <v>300</v>
      </c>
      <c r="N54" s="1248">
        <v>8</v>
      </c>
      <c r="O54" s="913">
        <v>1800</v>
      </c>
      <c r="P54" s="1248">
        <v>13</v>
      </c>
      <c r="Q54" s="913" t="s">
        <v>227</v>
      </c>
      <c r="R54" s="1248">
        <v>13</v>
      </c>
      <c r="S54" s="913" t="s">
        <v>227</v>
      </c>
      <c r="T54" s="1248">
        <v>13</v>
      </c>
      <c r="U54" s="913" t="s">
        <v>227</v>
      </c>
      <c r="V54" s="1248">
        <v>13</v>
      </c>
      <c r="W54" s="913" t="s">
        <v>227</v>
      </c>
      <c r="X54" s="1248">
        <v>8</v>
      </c>
      <c r="Y54" s="913">
        <v>1360</v>
      </c>
      <c r="Z54" s="1248">
        <v>11</v>
      </c>
      <c r="AA54" s="913">
        <v>1445</v>
      </c>
      <c r="AB54" s="1390">
        <v>116</v>
      </c>
      <c r="AC54" s="1391">
        <v>17880</v>
      </c>
      <c r="AD54" s="1386">
        <v>47</v>
      </c>
    </row>
    <row r="55" spans="1:30" ht="16.5" x14ac:dyDescent="0.2">
      <c r="A55" s="899">
        <v>48</v>
      </c>
      <c r="B55" s="1388" t="s">
        <v>100</v>
      </c>
      <c r="C55" s="910" t="s">
        <v>90</v>
      </c>
      <c r="D55" s="1248">
        <v>10</v>
      </c>
      <c r="E55" s="913">
        <v>3500</v>
      </c>
      <c r="F55" s="1248">
        <v>11</v>
      </c>
      <c r="G55" s="913">
        <v>2770</v>
      </c>
      <c r="H55" s="1248">
        <v>13</v>
      </c>
      <c r="I55" s="913" t="s">
        <v>227</v>
      </c>
      <c r="J55" s="1248">
        <v>13</v>
      </c>
      <c r="K55" s="913" t="s">
        <v>227</v>
      </c>
      <c r="L55" s="1248">
        <v>3</v>
      </c>
      <c r="M55" s="913">
        <v>1800</v>
      </c>
      <c r="N55" s="1248">
        <v>4</v>
      </c>
      <c r="O55" s="913">
        <v>2920</v>
      </c>
      <c r="P55" s="1248">
        <v>10</v>
      </c>
      <c r="Q55" s="913">
        <v>3248</v>
      </c>
      <c r="R55" s="1248">
        <v>7</v>
      </c>
      <c r="S55" s="913">
        <v>4269</v>
      </c>
      <c r="T55" s="1248">
        <v>13</v>
      </c>
      <c r="U55" s="913" t="s">
        <v>227</v>
      </c>
      <c r="V55" s="1248">
        <v>9</v>
      </c>
      <c r="W55" s="913">
        <v>1205</v>
      </c>
      <c r="X55" s="1248">
        <v>12</v>
      </c>
      <c r="Y55" s="913">
        <v>410</v>
      </c>
      <c r="Z55" s="1248">
        <v>13</v>
      </c>
      <c r="AA55" s="913" t="s">
        <v>227</v>
      </c>
      <c r="AB55" s="1390">
        <v>118</v>
      </c>
      <c r="AC55" s="1391">
        <v>20122</v>
      </c>
      <c r="AD55" s="1386">
        <v>48</v>
      </c>
    </row>
    <row r="56" spans="1:30" ht="16.5" x14ac:dyDescent="0.2">
      <c r="A56" s="899">
        <v>49</v>
      </c>
      <c r="B56" s="1388" t="s">
        <v>70</v>
      </c>
      <c r="C56" s="910" t="s">
        <v>335</v>
      </c>
      <c r="D56" s="1248">
        <v>4</v>
      </c>
      <c r="E56" s="913">
        <v>4285</v>
      </c>
      <c r="F56" s="1248">
        <v>7</v>
      </c>
      <c r="G56" s="913">
        <v>5205</v>
      </c>
      <c r="H56" s="1248">
        <v>4</v>
      </c>
      <c r="I56" s="913">
        <v>2425</v>
      </c>
      <c r="J56" s="1248">
        <v>7</v>
      </c>
      <c r="K56" s="913">
        <v>4635</v>
      </c>
      <c r="L56" s="1248">
        <v>12</v>
      </c>
      <c r="M56" s="913">
        <v>20</v>
      </c>
      <c r="N56" s="1248">
        <v>6</v>
      </c>
      <c r="O56" s="913">
        <v>1990</v>
      </c>
      <c r="P56" s="1248">
        <v>13</v>
      </c>
      <c r="Q56" s="913" t="s">
        <v>227</v>
      </c>
      <c r="R56" s="1248">
        <v>13</v>
      </c>
      <c r="S56" s="913" t="s">
        <v>227</v>
      </c>
      <c r="T56" s="1248">
        <v>13</v>
      </c>
      <c r="U56" s="913" t="s">
        <v>227</v>
      </c>
      <c r="V56" s="1248">
        <v>13</v>
      </c>
      <c r="W56" s="913" t="s">
        <v>227</v>
      </c>
      <c r="X56" s="1248">
        <v>13</v>
      </c>
      <c r="Y56" s="913" t="s">
        <v>227</v>
      </c>
      <c r="Z56" s="1248">
        <v>13</v>
      </c>
      <c r="AA56" s="913" t="s">
        <v>227</v>
      </c>
      <c r="AB56" s="1390">
        <v>118</v>
      </c>
      <c r="AC56" s="1391">
        <v>18560</v>
      </c>
      <c r="AD56" s="1386">
        <v>49</v>
      </c>
    </row>
    <row r="57" spans="1:30" ht="16.5" x14ac:dyDescent="0.2">
      <c r="A57" s="899">
        <v>50</v>
      </c>
      <c r="B57" s="1388" t="s">
        <v>92</v>
      </c>
      <c r="C57" s="910" t="s">
        <v>90</v>
      </c>
      <c r="D57" s="1248">
        <v>13</v>
      </c>
      <c r="E57" s="913" t="s">
        <v>227</v>
      </c>
      <c r="F57" s="1248">
        <v>13</v>
      </c>
      <c r="G57" s="913" t="s">
        <v>227</v>
      </c>
      <c r="H57" s="1248">
        <v>10</v>
      </c>
      <c r="I57" s="913">
        <v>1200</v>
      </c>
      <c r="J57" s="1248">
        <v>11</v>
      </c>
      <c r="K57" s="913">
        <v>2730</v>
      </c>
      <c r="L57" s="1248">
        <v>9</v>
      </c>
      <c r="M57" s="913">
        <v>130</v>
      </c>
      <c r="N57" s="1248">
        <v>5</v>
      </c>
      <c r="O57" s="913">
        <v>4210</v>
      </c>
      <c r="P57" s="1248">
        <v>11</v>
      </c>
      <c r="Q57" s="913">
        <v>866</v>
      </c>
      <c r="R57" s="1248">
        <v>10</v>
      </c>
      <c r="S57" s="913">
        <v>1438</v>
      </c>
      <c r="T57" s="1248">
        <v>2</v>
      </c>
      <c r="U57" s="913">
        <v>8283</v>
      </c>
      <c r="V57" s="1248">
        <v>12</v>
      </c>
      <c r="W57" s="913">
        <v>0</v>
      </c>
      <c r="X57" s="1248">
        <v>12</v>
      </c>
      <c r="Y57" s="913">
        <v>635</v>
      </c>
      <c r="Z57" s="1248">
        <v>12</v>
      </c>
      <c r="AA57" s="913">
        <v>1355</v>
      </c>
      <c r="AB57" s="1390">
        <v>120</v>
      </c>
      <c r="AC57" s="1391">
        <v>20847</v>
      </c>
      <c r="AD57" s="1386">
        <v>50</v>
      </c>
    </row>
    <row r="58" spans="1:30" ht="16.5" x14ac:dyDescent="0.2">
      <c r="A58" s="899">
        <v>51</v>
      </c>
      <c r="B58" s="1388" t="s">
        <v>651</v>
      </c>
      <c r="C58" s="910" t="s">
        <v>338</v>
      </c>
      <c r="D58" s="1248">
        <v>13</v>
      </c>
      <c r="E58" s="913" t="s">
        <v>227</v>
      </c>
      <c r="F58" s="1248">
        <v>13</v>
      </c>
      <c r="G58" s="913" t="s">
        <v>227</v>
      </c>
      <c r="H58" s="1248">
        <v>3</v>
      </c>
      <c r="I58" s="913">
        <v>3555</v>
      </c>
      <c r="J58" s="1248">
        <v>3</v>
      </c>
      <c r="K58" s="913">
        <v>4785</v>
      </c>
      <c r="L58" s="1248">
        <v>13</v>
      </c>
      <c r="M58" s="913" t="s">
        <v>227</v>
      </c>
      <c r="N58" s="1248">
        <v>13</v>
      </c>
      <c r="O58" s="913" t="s">
        <v>227</v>
      </c>
      <c r="P58" s="1248">
        <v>13</v>
      </c>
      <c r="Q58" s="913" t="s">
        <v>227</v>
      </c>
      <c r="R58" s="1248">
        <v>13</v>
      </c>
      <c r="S58" s="913" t="s">
        <v>227</v>
      </c>
      <c r="T58" s="1248">
        <v>13</v>
      </c>
      <c r="U58" s="913" t="s">
        <v>227</v>
      </c>
      <c r="V58" s="1248">
        <v>13</v>
      </c>
      <c r="W58" s="913" t="s">
        <v>227</v>
      </c>
      <c r="X58" s="1248">
        <v>8</v>
      </c>
      <c r="Y58" s="913">
        <v>1610</v>
      </c>
      <c r="Z58" s="1248">
        <v>4</v>
      </c>
      <c r="AA58" s="913">
        <v>3585</v>
      </c>
      <c r="AB58" s="1390">
        <v>122</v>
      </c>
      <c r="AC58" s="1391">
        <v>13535</v>
      </c>
      <c r="AD58" s="1386">
        <v>51</v>
      </c>
    </row>
    <row r="59" spans="1:30" ht="16.5" x14ac:dyDescent="0.2">
      <c r="A59" s="899">
        <v>52</v>
      </c>
      <c r="B59" s="1388" t="s">
        <v>91</v>
      </c>
      <c r="C59" s="910" t="s">
        <v>90</v>
      </c>
      <c r="D59" s="1248">
        <v>12</v>
      </c>
      <c r="E59" s="913">
        <v>1980</v>
      </c>
      <c r="F59" s="1248">
        <v>6</v>
      </c>
      <c r="G59" s="913">
        <v>5230</v>
      </c>
      <c r="H59" s="1248">
        <v>13</v>
      </c>
      <c r="I59" s="913" t="s">
        <v>227</v>
      </c>
      <c r="J59" s="1248">
        <v>13</v>
      </c>
      <c r="K59" s="913" t="s">
        <v>227</v>
      </c>
      <c r="L59" s="1248">
        <v>8.5</v>
      </c>
      <c r="M59" s="913">
        <v>160</v>
      </c>
      <c r="N59" s="1248">
        <v>12</v>
      </c>
      <c r="O59" s="913">
        <v>270</v>
      </c>
      <c r="P59" s="1248">
        <v>11</v>
      </c>
      <c r="Q59" s="913">
        <v>1029</v>
      </c>
      <c r="R59" s="1248">
        <v>6</v>
      </c>
      <c r="S59" s="913">
        <v>4130</v>
      </c>
      <c r="T59" s="1248">
        <v>11</v>
      </c>
      <c r="U59" s="913">
        <v>2104</v>
      </c>
      <c r="V59" s="1248">
        <v>5</v>
      </c>
      <c r="W59" s="913">
        <v>6099</v>
      </c>
      <c r="X59" s="1248">
        <v>13</v>
      </c>
      <c r="Y59" s="913" t="s">
        <v>227</v>
      </c>
      <c r="Z59" s="1248">
        <v>12</v>
      </c>
      <c r="AA59" s="913">
        <v>630</v>
      </c>
      <c r="AB59" s="1390">
        <v>122.5</v>
      </c>
      <c r="AC59" s="1391">
        <v>21632</v>
      </c>
      <c r="AD59" s="1386">
        <v>52</v>
      </c>
    </row>
    <row r="60" spans="1:30" ht="16.5" x14ac:dyDescent="0.2">
      <c r="A60" s="899">
        <v>53</v>
      </c>
      <c r="B60" s="1388" t="s">
        <v>40</v>
      </c>
      <c r="C60" s="910" t="s">
        <v>339</v>
      </c>
      <c r="D60" s="1248">
        <v>11</v>
      </c>
      <c r="E60" s="913">
        <v>2300</v>
      </c>
      <c r="F60" s="1248">
        <v>9</v>
      </c>
      <c r="G60" s="913">
        <v>3360</v>
      </c>
      <c r="H60" s="1248">
        <v>13</v>
      </c>
      <c r="I60" s="913" t="s">
        <v>227</v>
      </c>
      <c r="J60" s="1248">
        <v>13</v>
      </c>
      <c r="K60" s="913" t="s">
        <v>227</v>
      </c>
      <c r="L60" s="1248">
        <v>11.5</v>
      </c>
      <c r="M60" s="913">
        <v>50</v>
      </c>
      <c r="N60" s="1248">
        <v>4</v>
      </c>
      <c r="O60" s="913">
        <v>3830</v>
      </c>
      <c r="P60" s="1248">
        <v>13</v>
      </c>
      <c r="Q60" s="913" t="s">
        <v>227</v>
      </c>
      <c r="R60" s="1248">
        <v>13</v>
      </c>
      <c r="S60" s="913" t="s">
        <v>227</v>
      </c>
      <c r="T60" s="1248">
        <v>13</v>
      </c>
      <c r="U60" s="913" t="s">
        <v>227</v>
      </c>
      <c r="V60" s="1248">
        <v>13</v>
      </c>
      <c r="W60" s="913" t="s">
        <v>227</v>
      </c>
      <c r="X60" s="1248">
        <v>4</v>
      </c>
      <c r="Y60" s="913">
        <v>3870</v>
      </c>
      <c r="Z60" s="1248">
        <v>6</v>
      </c>
      <c r="AA60" s="913">
        <v>2720</v>
      </c>
      <c r="AB60" s="1390">
        <v>123.5</v>
      </c>
      <c r="AC60" s="1391">
        <v>16130</v>
      </c>
      <c r="AD60" s="1386">
        <v>53</v>
      </c>
    </row>
    <row r="61" spans="1:30" ht="16.5" x14ac:dyDescent="0.2">
      <c r="A61" s="899">
        <v>54</v>
      </c>
      <c r="B61" s="1388" t="s">
        <v>658</v>
      </c>
      <c r="C61" s="910" t="s">
        <v>339</v>
      </c>
      <c r="D61" s="1248">
        <v>13</v>
      </c>
      <c r="E61" s="913" t="s">
        <v>227</v>
      </c>
      <c r="F61" s="1248">
        <v>13</v>
      </c>
      <c r="G61" s="913" t="s">
        <v>227</v>
      </c>
      <c r="H61" s="1248">
        <v>11</v>
      </c>
      <c r="I61" s="913">
        <v>2255</v>
      </c>
      <c r="J61" s="1248">
        <v>9</v>
      </c>
      <c r="K61" s="913">
        <v>1465</v>
      </c>
      <c r="L61" s="1248">
        <v>13</v>
      </c>
      <c r="M61" s="913" t="s">
        <v>227</v>
      </c>
      <c r="N61" s="1248">
        <v>13</v>
      </c>
      <c r="O61" s="913" t="s">
        <v>227</v>
      </c>
      <c r="P61" s="1248">
        <v>8</v>
      </c>
      <c r="Q61" s="913">
        <v>3746</v>
      </c>
      <c r="R61" s="1248">
        <v>7</v>
      </c>
      <c r="S61" s="913">
        <v>5261</v>
      </c>
      <c r="T61" s="1248">
        <v>10</v>
      </c>
      <c r="U61" s="913">
        <v>452</v>
      </c>
      <c r="V61" s="1248">
        <v>9</v>
      </c>
      <c r="W61" s="913">
        <v>3689</v>
      </c>
      <c r="X61" s="1248">
        <v>13</v>
      </c>
      <c r="Y61" s="913" t="s">
        <v>227</v>
      </c>
      <c r="Z61" s="1248">
        <v>13</v>
      </c>
      <c r="AA61" s="913" t="s">
        <v>227</v>
      </c>
      <c r="AB61" s="1390">
        <v>132</v>
      </c>
      <c r="AC61" s="1391">
        <v>16868</v>
      </c>
      <c r="AD61" s="1386">
        <v>54</v>
      </c>
    </row>
    <row r="62" spans="1:30" ht="16.5" x14ac:dyDescent="0.2">
      <c r="A62" s="899">
        <v>55</v>
      </c>
      <c r="B62" s="1388" t="s">
        <v>34</v>
      </c>
      <c r="C62" s="910" t="s">
        <v>337</v>
      </c>
      <c r="D62" s="1248">
        <v>6</v>
      </c>
      <c r="E62" s="913">
        <v>2975</v>
      </c>
      <c r="F62" s="1248">
        <v>11</v>
      </c>
      <c r="G62" s="913">
        <v>3265</v>
      </c>
      <c r="H62" s="1248">
        <v>13</v>
      </c>
      <c r="I62" s="913" t="s">
        <v>227</v>
      </c>
      <c r="J62" s="1248">
        <v>13</v>
      </c>
      <c r="K62" s="913" t="s">
        <v>227</v>
      </c>
      <c r="L62" s="1248">
        <v>13</v>
      </c>
      <c r="M62" s="913" t="s">
        <v>227</v>
      </c>
      <c r="N62" s="1248">
        <v>13</v>
      </c>
      <c r="O62" s="913" t="s">
        <v>227</v>
      </c>
      <c r="P62" s="1248">
        <v>13</v>
      </c>
      <c r="Q62" s="913" t="s">
        <v>227</v>
      </c>
      <c r="R62" s="1248">
        <v>13</v>
      </c>
      <c r="S62" s="913" t="s">
        <v>227</v>
      </c>
      <c r="T62" s="1248">
        <v>4</v>
      </c>
      <c r="U62" s="913">
        <v>8311</v>
      </c>
      <c r="V62" s="1248">
        <v>11</v>
      </c>
      <c r="W62" s="913">
        <v>865</v>
      </c>
      <c r="X62" s="1248">
        <v>13</v>
      </c>
      <c r="Y62" s="913" t="s">
        <v>227</v>
      </c>
      <c r="Z62" s="1248">
        <v>13</v>
      </c>
      <c r="AA62" s="913" t="s">
        <v>227</v>
      </c>
      <c r="AB62" s="1390">
        <v>136</v>
      </c>
      <c r="AC62" s="1391">
        <v>15416</v>
      </c>
      <c r="AD62" s="1386">
        <v>55</v>
      </c>
    </row>
    <row r="63" spans="1:30" ht="16.5" x14ac:dyDescent="0.2">
      <c r="A63" s="899">
        <v>56</v>
      </c>
      <c r="B63" s="1388" t="s">
        <v>244</v>
      </c>
      <c r="C63" s="910" t="s">
        <v>341</v>
      </c>
      <c r="D63" s="1248">
        <v>9</v>
      </c>
      <c r="E63" s="913">
        <v>2495</v>
      </c>
      <c r="F63" s="1248">
        <v>8</v>
      </c>
      <c r="G63" s="913">
        <v>3400</v>
      </c>
      <c r="H63" s="1248">
        <v>13</v>
      </c>
      <c r="I63" s="913" t="s">
        <v>227</v>
      </c>
      <c r="J63" s="1248">
        <v>10</v>
      </c>
      <c r="K63" s="913">
        <v>1680</v>
      </c>
      <c r="L63" s="1248">
        <v>13</v>
      </c>
      <c r="M63" s="913" t="s">
        <v>227</v>
      </c>
      <c r="N63" s="1248">
        <v>13</v>
      </c>
      <c r="O63" s="913" t="s">
        <v>227</v>
      </c>
      <c r="P63" s="1248">
        <v>13</v>
      </c>
      <c r="Q63" s="913" t="s">
        <v>227</v>
      </c>
      <c r="R63" s="1248">
        <v>13</v>
      </c>
      <c r="S63" s="913" t="s">
        <v>227</v>
      </c>
      <c r="T63" s="1248">
        <v>13</v>
      </c>
      <c r="U63" s="913" t="s">
        <v>227</v>
      </c>
      <c r="V63" s="1248">
        <v>13</v>
      </c>
      <c r="W63" s="913" t="s">
        <v>227</v>
      </c>
      <c r="X63" s="1248">
        <v>9</v>
      </c>
      <c r="Y63" s="913">
        <v>1160</v>
      </c>
      <c r="Z63" s="1248">
        <v>9.5</v>
      </c>
      <c r="AA63" s="913">
        <v>1630</v>
      </c>
      <c r="AB63" s="1390">
        <v>136.5</v>
      </c>
      <c r="AC63" s="1391">
        <v>10365</v>
      </c>
      <c r="AD63" s="1386">
        <v>56</v>
      </c>
    </row>
    <row r="64" spans="1:30" ht="16.5" x14ac:dyDescent="0.2">
      <c r="A64" s="899">
        <v>57</v>
      </c>
      <c r="B64" s="1388" t="s">
        <v>652</v>
      </c>
      <c r="C64" s="910" t="s">
        <v>25</v>
      </c>
      <c r="D64" s="1248">
        <v>13</v>
      </c>
      <c r="E64" s="913" t="s">
        <v>227</v>
      </c>
      <c r="F64" s="1248">
        <v>13</v>
      </c>
      <c r="G64" s="913" t="s">
        <v>227</v>
      </c>
      <c r="H64" s="1248">
        <v>2</v>
      </c>
      <c r="I64" s="913">
        <v>4080</v>
      </c>
      <c r="J64" s="1248">
        <v>6</v>
      </c>
      <c r="K64" s="913">
        <v>1890</v>
      </c>
      <c r="L64" s="1248">
        <v>13</v>
      </c>
      <c r="M64" s="913" t="s">
        <v>227</v>
      </c>
      <c r="N64" s="1248">
        <v>13</v>
      </c>
      <c r="O64" s="913" t="s">
        <v>227</v>
      </c>
      <c r="P64" s="1248">
        <v>13</v>
      </c>
      <c r="Q64" s="913" t="s">
        <v>227</v>
      </c>
      <c r="R64" s="1248">
        <v>13</v>
      </c>
      <c r="S64" s="913" t="s">
        <v>227</v>
      </c>
      <c r="T64" s="1248">
        <v>13</v>
      </c>
      <c r="U64" s="913" t="s">
        <v>227</v>
      </c>
      <c r="V64" s="1248">
        <v>13</v>
      </c>
      <c r="W64" s="913" t="s">
        <v>227</v>
      </c>
      <c r="X64" s="1248">
        <v>13</v>
      </c>
      <c r="Y64" s="913" t="s">
        <v>227</v>
      </c>
      <c r="Z64" s="1248">
        <v>13</v>
      </c>
      <c r="AA64" s="913" t="s">
        <v>227</v>
      </c>
      <c r="AB64" s="1390">
        <v>138</v>
      </c>
      <c r="AC64" s="1391">
        <v>5970</v>
      </c>
      <c r="AD64" s="1386">
        <v>57</v>
      </c>
    </row>
    <row r="65" spans="1:30" ht="16.5" x14ac:dyDescent="0.2">
      <c r="A65" s="899">
        <v>58</v>
      </c>
      <c r="B65" s="1388" t="s">
        <v>344</v>
      </c>
      <c r="C65" s="910" t="s">
        <v>90</v>
      </c>
      <c r="D65" s="1248">
        <v>4</v>
      </c>
      <c r="E65" s="913">
        <v>3375</v>
      </c>
      <c r="F65" s="1248">
        <v>8</v>
      </c>
      <c r="G65" s="913">
        <v>3615</v>
      </c>
      <c r="H65" s="1248">
        <v>12</v>
      </c>
      <c r="I65" s="913">
        <v>745</v>
      </c>
      <c r="J65" s="1248">
        <v>12</v>
      </c>
      <c r="K65" s="913">
        <v>1380</v>
      </c>
      <c r="L65" s="1248">
        <v>13</v>
      </c>
      <c r="M65" s="913" t="s">
        <v>227</v>
      </c>
      <c r="N65" s="1248">
        <v>13</v>
      </c>
      <c r="O65" s="913" t="s">
        <v>227</v>
      </c>
      <c r="P65" s="1248">
        <v>13</v>
      </c>
      <c r="Q65" s="913" t="s">
        <v>227</v>
      </c>
      <c r="R65" s="1248">
        <v>13</v>
      </c>
      <c r="S65" s="913" t="s">
        <v>227</v>
      </c>
      <c r="T65" s="1248">
        <v>11.5</v>
      </c>
      <c r="U65" s="913">
        <v>0</v>
      </c>
      <c r="V65" s="1248">
        <v>13</v>
      </c>
      <c r="W65" s="913" t="s">
        <v>227</v>
      </c>
      <c r="X65" s="1248">
        <v>13</v>
      </c>
      <c r="Y65" s="913" t="s">
        <v>227</v>
      </c>
      <c r="Z65" s="1248">
        <v>13</v>
      </c>
      <c r="AA65" s="913" t="s">
        <v>227</v>
      </c>
      <c r="AB65" s="1390">
        <v>138.5</v>
      </c>
      <c r="AC65" s="1391">
        <v>9115</v>
      </c>
      <c r="AD65" s="1386">
        <v>58</v>
      </c>
    </row>
    <row r="66" spans="1:30" ht="16.5" x14ac:dyDescent="0.2">
      <c r="A66" s="899">
        <v>59</v>
      </c>
      <c r="B66" s="1388" t="s">
        <v>784</v>
      </c>
      <c r="C66" s="910" t="s">
        <v>340</v>
      </c>
      <c r="D66" s="1248">
        <v>13</v>
      </c>
      <c r="E66" s="913" t="s">
        <v>227</v>
      </c>
      <c r="F66" s="1248">
        <v>13</v>
      </c>
      <c r="G66" s="913" t="s">
        <v>227</v>
      </c>
      <c r="H66" s="1248">
        <v>13</v>
      </c>
      <c r="I66" s="913" t="s">
        <v>227</v>
      </c>
      <c r="J66" s="1248">
        <v>13</v>
      </c>
      <c r="K66" s="913" t="s">
        <v>227</v>
      </c>
      <c r="L66" s="1248">
        <v>10</v>
      </c>
      <c r="M66" s="913">
        <v>110</v>
      </c>
      <c r="N66" s="1248">
        <v>10</v>
      </c>
      <c r="O66" s="913">
        <v>1290</v>
      </c>
      <c r="P66" s="1248">
        <v>13</v>
      </c>
      <c r="Q66" s="913" t="s">
        <v>227</v>
      </c>
      <c r="R66" s="1248">
        <v>13</v>
      </c>
      <c r="S66" s="913" t="s">
        <v>227</v>
      </c>
      <c r="T66" s="1248">
        <v>6</v>
      </c>
      <c r="U66" s="913">
        <v>3643</v>
      </c>
      <c r="V66" s="1248">
        <v>10</v>
      </c>
      <c r="W66" s="913">
        <v>940</v>
      </c>
      <c r="X66" s="1248">
        <v>13</v>
      </c>
      <c r="Y66" s="913" t="s">
        <v>227</v>
      </c>
      <c r="Z66" s="1248">
        <v>13</v>
      </c>
      <c r="AA66" s="913" t="s">
        <v>227</v>
      </c>
      <c r="AB66" s="1390">
        <v>140</v>
      </c>
      <c r="AC66" s="1391">
        <v>5983</v>
      </c>
      <c r="AD66" s="1386">
        <v>59</v>
      </c>
    </row>
    <row r="67" spans="1:30" ht="16.5" x14ac:dyDescent="0.2">
      <c r="A67" s="899">
        <v>60</v>
      </c>
      <c r="B67" s="1388" t="s">
        <v>782</v>
      </c>
      <c r="C67" s="910" t="s">
        <v>339</v>
      </c>
      <c r="D67" s="1248">
        <v>13</v>
      </c>
      <c r="E67" s="913" t="s">
        <v>227</v>
      </c>
      <c r="F67" s="1248">
        <v>13</v>
      </c>
      <c r="G67" s="913" t="s">
        <v>227</v>
      </c>
      <c r="H67" s="1248">
        <v>13</v>
      </c>
      <c r="I67" s="913" t="s">
        <v>227</v>
      </c>
      <c r="J67" s="1248">
        <v>13</v>
      </c>
      <c r="K67" s="913" t="s">
        <v>227</v>
      </c>
      <c r="L67" s="1248">
        <v>7</v>
      </c>
      <c r="M67" s="913">
        <v>250</v>
      </c>
      <c r="N67" s="1248">
        <v>7</v>
      </c>
      <c r="O67" s="913">
        <v>3110</v>
      </c>
      <c r="P67" s="1248">
        <v>13</v>
      </c>
      <c r="Q67" s="913" t="s">
        <v>227</v>
      </c>
      <c r="R67" s="1248">
        <v>13</v>
      </c>
      <c r="S67" s="913" t="s">
        <v>227</v>
      </c>
      <c r="T67" s="1248">
        <v>13</v>
      </c>
      <c r="U67" s="913" t="s">
        <v>227</v>
      </c>
      <c r="V67" s="1248">
        <v>13</v>
      </c>
      <c r="W67" s="913" t="s">
        <v>227</v>
      </c>
      <c r="X67" s="1248">
        <v>13</v>
      </c>
      <c r="Y67" s="913" t="s">
        <v>227</v>
      </c>
      <c r="Z67" s="1248">
        <v>13</v>
      </c>
      <c r="AA67" s="913" t="s">
        <v>227</v>
      </c>
      <c r="AB67" s="1390">
        <v>144</v>
      </c>
      <c r="AC67" s="1391">
        <v>3360</v>
      </c>
      <c r="AD67" s="1386">
        <v>60</v>
      </c>
    </row>
    <row r="68" spans="1:30" ht="16.5" x14ac:dyDescent="0.2">
      <c r="A68" s="899">
        <v>61</v>
      </c>
      <c r="B68" s="1388" t="s">
        <v>490</v>
      </c>
      <c r="C68" s="910" t="s">
        <v>25</v>
      </c>
      <c r="D68" s="1248">
        <v>13</v>
      </c>
      <c r="E68" s="913" t="s">
        <v>227</v>
      </c>
      <c r="F68" s="1248">
        <v>13</v>
      </c>
      <c r="G68" s="913" t="s">
        <v>227</v>
      </c>
      <c r="H68" s="1248">
        <v>7</v>
      </c>
      <c r="I68" s="913">
        <v>3575</v>
      </c>
      <c r="J68" s="1248">
        <v>8</v>
      </c>
      <c r="K68" s="913">
        <v>1940</v>
      </c>
      <c r="L68" s="1248">
        <v>13</v>
      </c>
      <c r="M68" s="913" t="s">
        <v>227</v>
      </c>
      <c r="N68" s="1248">
        <v>13</v>
      </c>
      <c r="O68" s="913" t="s">
        <v>227</v>
      </c>
      <c r="P68" s="1248">
        <v>13</v>
      </c>
      <c r="Q68" s="913" t="s">
        <v>227</v>
      </c>
      <c r="R68" s="1248">
        <v>13</v>
      </c>
      <c r="S68" s="913" t="s">
        <v>227</v>
      </c>
      <c r="T68" s="1248">
        <v>13</v>
      </c>
      <c r="U68" s="913" t="s">
        <v>227</v>
      </c>
      <c r="V68" s="1248">
        <v>13</v>
      </c>
      <c r="W68" s="913" t="s">
        <v>227</v>
      </c>
      <c r="X68" s="1248">
        <v>13</v>
      </c>
      <c r="Y68" s="913" t="s">
        <v>227</v>
      </c>
      <c r="Z68" s="1248">
        <v>13</v>
      </c>
      <c r="AA68" s="913" t="s">
        <v>227</v>
      </c>
      <c r="AB68" s="1390">
        <v>145</v>
      </c>
      <c r="AC68" s="1391">
        <v>5515</v>
      </c>
      <c r="AD68" s="1386">
        <v>61</v>
      </c>
    </row>
    <row r="69" spans="1:30" ht="16.5" x14ac:dyDescent="0.2">
      <c r="A69" s="899">
        <v>62</v>
      </c>
      <c r="B69" s="1388" t="s">
        <v>345</v>
      </c>
      <c r="C69" s="910" t="s">
        <v>340</v>
      </c>
      <c r="D69" s="1248">
        <v>4</v>
      </c>
      <c r="E69" s="913">
        <v>4250</v>
      </c>
      <c r="F69" s="1248">
        <v>12</v>
      </c>
      <c r="G69" s="913">
        <v>2740</v>
      </c>
      <c r="H69" s="1248">
        <v>13</v>
      </c>
      <c r="I69" s="913" t="s">
        <v>227</v>
      </c>
      <c r="J69" s="1248">
        <v>13</v>
      </c>
      <c r="K69" s="913" t="s">
        <v>227</v>
      </c>
      <c r="L69" s="1248">
        <v>13</v>
      </c>
      <c r="M69" s="913" t="s">
        <v>227</v>
      </c>
      <c r="N69" s="1248">
        <v>13</v>
      </c>
      <c r="O69" s="913" t="s">
        <v>227</v>
      </c>
      <c r="P69" s="1248">
        <v>13</v>
      </c>
      <c r="Q69" s="913" t="s">
        <v>227</v>
      </c>
      <c r="R69" s="1248">
        <v>13</v>
      </c>
      <c r="S69" s="913" t="s">
        <v>227</v>
      </c>
      <c r="T69" s="1248">
        <v>13</v>
      </c>
      <c r="U69" s="913" t="s">
        <v>227</v>
      </c>
      <c r="V69" s="1248">
        <v>13</v>
      </c>
      <c r="W69" s="913" t="s">
        <v>227</v>
      </c>
      <c r="X69" s="1248">
        <v>13</v>
      </c>
      <c r="Y69" s="913" t="s">
        <v>227</v>
      </c>
      <c r="Z69" s="1248">
        <v>13</v>
      </c>
      <c r="AA69" s="913" t="s">
        <v>227</v>
      </c>
      <c r="AB69" s="1390">
        <v>146</v>
      </c>
      <c r="AC69" s="1391">
        <v>6990</v>
      </c>
      <c r="AD69" s="1386">
        <v>62</v>
      </c>
    </row>
    <row r="70" spans="1:30" ht="16.5" x14ac:dyDescent="0.2">
      <c r="A70" s="899">
        <v>63</v>
      </c>
      <c r="B70" s="1388" t="s">
        <v>657</v>
      </c>
      <c r="C70" s="910" t="s">
        <v>337</v>
      </c>
      <c r="D70" s="1248">
        <v>13</v>
      </c>
      <c r="E70" s="913" t="s">
        <v>227</v>
      </c>
      <c r="F70" s="1248">
        <v>13</v>
      </c>
      <c r="G70" s="913" t="s">
        <v>227</v>
      </c>
      <c r="H70" s="1248">
        <v>8</v>
      </c>
      <c r="I70" s="913">
        <v>2020</v>
      </c>
      <c r="J70" s="1248">
        <v>11</v>
      </c>
      <c r="K70" s="913">
        <v>1040</v>
      </c>
      <c r="L70" s="1248">
        <v>13</v>
      </c>
      <c r="M70" s="913" t="s">
        <v>227</v>
      </c>
      <c r="N70" s="1248">
        <v>13</v>
      </c>
      <c r="O70" s="913" t="s">
        <v>227</v>
      </c>
      <c r="P70" s="1248">
        <v>13</v>
      </c>
      <c r="Q70" s="913" t="s">
        <v>227</v>
      </c>
      <c r="R70" s="1248">
        <v>13</v>
      </c>
      <c r="S70" s="913" t="s">
        <v>227</v>
      </c>
      <c r="T70" s="1248">
        <v>13</v>
      </c>
      <c r="U70" s="913" t="s">
        <v>227</v>
      </c>
      <c r="V70" s="1248">
        <v>13</v>
      </c>
      <c r="W70" s="913" t="s">
        <v>227</v>
      </c>
      <c r="X70" s="1248">
        <v>13</v>
      </c>
      <c r="Y70" s="913" t="s">
        <v>227</v>
      </c>
      <c r="Z70" s="1248">
        <v>13</v>
      </c>
      <c r="AA70" s="913" t="s">
        <v>227</v>
      </c>
      <c r="AB70" s="1390">
        <v>149</v>
      </c>
      <c r="AC70" s="1391">
        <v>3060</v>
      </c>
      <c r="AD70" s="1386">
        <v>63</v>
      </c>
    </row>
    <row r="71" spans="1:30" ht="16.5" x14ac:dyDescent="0.2">
      <c r="A71" s="899">
        <v>64</v>
      </c>
      <c r="B71" s="1388" t="s">
        <v>659</v>
      </c>
      <c r="C71" s="910" t="s">
        <v>90</v>
      </c>
      <c r="D71" s="1248">
        <v>13</v>
      </c>
      <c r="E71" s="913" t="s">
        <v>227</v>
      </c>
      <c r="F71" s="1248">
        <v>13</v>
      </c>
      <c r="G71" s="913" t="s">
        <v>227</v>
      </c>
      <c r="H71" s="1248">
        <v>12</v>
      </c>
      <c r="I71" s="913">
        <v>1130</v>
      </c>
      <c r="J71" s="1248">
        <v>12</v>
      </c>
      <c r="K71" s="913">
        <v>850</v>
      </c>
      <c r="L71" s="1248">
        <v>13</v>
      </c>
      <c r="M71" s="913" t="s">
        <v>227</v>
      </c>
      <c r="N71" s="1248">
        <v>13</v>
      </c>
      <c r="O71" s="913" t="s">
        <v>227</v>
      </c>
      <c r="P71" s="1248">
        <v>13</v>
      </c>
      <c r="Q71" s="913" t="s">
        <v>227</v>
      </c>
      <c r="R71" s="1248">
        <v>13</v>
      </c>
      <c r="S71" s="913" t="s">
        <v>227</v>
      </c>
      <c r="T71" s="1248">
        <v>13</v>
      </c>
      <c r="U71" s="913" t="s">
        <v>227</v>
      </c>
      <c r="V71" s="1248">
        <v>13</v>
      </c>
      <c r="W71" s="913" t="s">
        <v>227</v>
      </c>
      <c r="X71" s="1248">
        <v>13</v>
      </c>
      <c r="Y71" s="913" t="s">
        <v>227</v>
      </c>
      <c r="Z71" s="1248">
        <v>13</v>
      </c>
      <c r="AA71" s="913" t="s">
        <v>227</v>
      </c>
      <c r="AB71" s="1390">
        <v>154</v>
      </c>
      <c r="AC71" s="1391">
        <v>1980</v>
      </c>
      <c r="AD71" s="1386">
        <v>64</v>
      </c>
    </row>
    <row r="72" spans="1:30" ht="16.5" x14ac:dyDescent="0.2">
      <c r="A72" s="899">
        <v>65</v>
      </c>
      <c r="B72" s="1388" t="s">
        <v>897</v>
      </c>
      <c r="C72" s="910" t="s">
        <v>90</v>
      </c>
      <c r="D72" s="1248">
        <v>13</v>
      </c>
      <c r="E72" s="913" t="s">
        <v>227</v>
      </c>
      <c r="F72" s="1248">
        <v>13</v>
      </c>
      <c r="G72" s="913" t="s">
        <v>227</v>
      </c>
      <c r="H72" s="1248">
        <v>13</v>
      </c>
      <c r="I72" s="913" t="s">
        <v>227</v>
      </c>
      <c r="J72" s="1248">
        <v>13</v>
      </c>
      <c r="K72" s="913" t="s">
        <v>227</v>
      </c>
      <c r="L72" s="1248">
        <v>13</v>
      </c>
      <c r="M72" s="913" t="s">
        <v>227</v>
      </c>
      <c r="N72" s="1248">
        <v>13</v>
      </c>
      <c r="O72" s="913" t="s">
        <v>227</v>
      </c>
      <c r="P72" s="1248">
        <v>13</v>
      </c>
      <c r="Q72" s="913" t="s">
        <v>227</v>
      </c>
      <c r="R72" s="1248">
        <v>13</v>
      </c>
      <c r="S72" s="913" t="s">
        <v>227</v>
      </c>
      <c r="T72" s="1248">
        <v>13</v>
      </c>
      <c r="U72" s="913" t="s">
        <v>227</v>
      </c>
      <c r="V72" s="1248">
        <v>13</v>
      </c>
      <c r="W72" s="913" t="s">
        <v>227</v>
      </c>
      <c r="X72" s="1248">
        <v>12</v>
      </c>
      <c r="Y72" s="913">
        <v>420</v>
      </c>
      <c r="Z72" s="1248">
        <v>12</v>
      </c>
      <c r="AA72" s="913">
        <v>1355</v>
      </c>
      <c r="AB72" s="1390">
        <v>154</v>
      </c>
      <c r="AC72" s="1391">
        <v>1775</v>
      </c>
      <c r="AD72" s="1386">
        <v>65</v>
      </c>
    </row>
    <row r="73" spans="1:30" ht="17.25" thickBot="1" x14ac:dyDescent="0.25">
      <c r="A73" s="900" t="s">
        <v>227</v>
      </c>
      <c r="B73" s="1172" t="s">
        <v>227</v>
      </c>
      <c r="C73" s="916" t="s">
        <v>227</v>
      </c>
      <c r="D73" s="917" t="s">
        <v>227</v>
      </c>
      <c r="E73" s="918" t="s">
        <v>227</v>
      </c>
      <c r="F73" s="917" t="s">
        <v>227</v>
      </c>
      <c r="G73" s="918" t="s">
        <v>227</v>
      </c>
      <c r="H73" s="917" t="s">
        <v>227</v>
      </c>
      <c r="I73" s="918" t="s">
        <v>227</v>
      </c>
      <c r="J73" s="917" t="s">
        <v>227</v>
      </c>
      <c r="K73" s="918" t="s">
        <v>227</v>
      </c>
      <c r="L73" s="917" t="s">
        <v>227</v>
      </c>
      <c r="M73" s="918" t="s">
        <v>227</v>
      </c>
      <c r="N73" s="917" t="s">
        <v>227</v>
      </c>
      <c r="O73" s="918" t="s">
        <v>227</v>
      </c>
      <c r="P73" s="917" t="s">
        <v>227</v>
      </c>
      <c r="Q73" s="918" t="s">
        <v>227</v>
      </c>
      <c r="R73" s="917" t="s">
        <v>227</v>
      </c>
      <c r="S73" s="918" t="s">
        <v>227</v>
      </c>
      <c r="T73" s="917" t="s">
        <v>227</v>
      </c>
      <c r="U73" s="918" t="s">
        <v>227</v>
      </c>
      <c r="V73" s="917" t="s">
        <v>227</v>
      </c>
      <c r="W73" s="918" t="s">
        <v>227</v>
      </c>
      <c r="X73" s="917" t="s">
        <v>227</v>
      </c>
      <c r="Y73" s="918" t="s">
        <v>227</v>
      </c>
      <c r="Z73" s="917" t="s">
        <v>227</v>
      </c>
      <c r="AA73" s="918" t="s">
        <v>227</v>
      </c>
      <c r="AB73" s="919" t="s">
        <v>227</v>
      </c>
      <c r="AC73" s="920" t="s">
        <v>227</v>
      </c>
      <c r="AD73" s="921" t="s">
        <v>227</v>
      </c>
    </row>
    <row r="74" spans="1:30" ht="15.75" thickTop="1" x14ac:dyDescent="0.2"/>
  </sheetData>
  <mergeCells count="30">
    <mergeCell ref="A5:A7"/>
    <mergeCell ref="B5:B7"/>
    <mergeCell ref="C5:C7"/>
    <mergeCell ref="B1:C1"/>
    <mergeCell ref="B2:C2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X5:Y5"/>
    <mergeCell ref="Z5:AA5"/>
    <mergeCell ref="AB5:AD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N5:O5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">
    <tabColor theme="3"/>
    <pageSetUpPr fitToPage="1"/>
  </sheetPr>
  <dimension ref="A1:AE53"/>
  <sheetViews>
    <sheetView showRowColHeaders="0" zoomScale="98" zoomScaleNormal="98" workbookViewId="0">
      <selection activeCell="Q24" sqref="Q24"/>
    </sheetView>
  </sheetViews>
  <sheetFormatPr defaultRowHeight="15" x14ac:dyDescent="0.2"/>
  <cols>
    <col min="1" max="1" width="5.140625" style="334" customWidth="1"/>
    <col min="2" max="2" width="21.85546875" style="338" bestFit="1" customWidth="1"/>
    <col min="3" max="3" width="19.85546875" customWidth="1"/>
    <col min="4" max="4" width="4.7109375" customWidth="1"/>
    <col min="5" max="5" width="7.85546875" style="335" customWidth="1"/>
    <col min="6" max="6" width="4.7109375" customWidth="1"/>
    <col min="7" max="7" width="9.28515625" style="335" customWidth="1"/>
    <col min="8" max="8" width="4.7109375" customWidth="1"/>
    <col min="9" max="9" width="9.28515625" style="335" customWidth="1"/>
    <col min="10" max="10" width="4.7109375" customWidth="1"/>
    <col min="11" max="11" width="9.28515625" style="335" customWidth="1"/>
    <col min="12" max="12" width="4.7109375" customWidth="1"/>
    <col min="13" max="13" width="9.28515625" style="335" customWidth="1"/>
    <col min="14" max="14" width="4.7109375" customWidth="1"/>
    <col min="15" max="15" width="9.28515625" style="335" customWidth="1"/>
    <col min="16" max="16" width="4.7109375" customWidth="1"/>
    <col min="17" max="17" width="9.28515625" style="335" customWidth="1"/>
    <col min="18" max="18" width="4.7109375" customWidth="1"/>
    <col min="19" max="19" width="9.28515625" style="335" customWidth="1"/>
    <col min="20" max="20" width="10.85546875" style="335" customWidth="1"/>
    <col min="21" max="21" width="6.7109375" customWidth="1"/>
    <col min="22" max="22" width="10" style="335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3" t="s">
        <v>0</v>
      </c>
      <c r="C1" s="1973"/>
      <c r="K1" s="336" t="s">
        <v>1</v>
      </c>
      <c r="Q1"/>
    </row>
    <row r="2" spans="1:31" ht="23.25" x14ac:dyDescent="0.35">
      <c r="B2" s="1974" t="s">
        <v>2</v>
      </c>
      <c r="C2" s="1974"/>
      <c r="K2" s="336" t="s">
        <v>315</v>
      </c>
      <c r="Z2" s="337"/>
    </row>
    <row r="3" spans="1:31" ht="23.25" x14ac:dyDescent="0.35">
      <c r="K3" s="336" t="s">
        <v>29</v>
      </c>
      <c r="AA3" s="344"/>
    </row>
    <row r="4" spans="1:31" ht="15.75" thickBot="1" x14ac:dyDescent="0.25">
      <c r="B4" s="339"/>
      <c r="D4" s="340"/>
      <c r="E4" s="341"/>
      <c r="H4" s="340"/>
      <c r="I4" s="341"/>
      <c r="L4" s="340"/>
      <c r="M4" s="341"/>
      <c r="P4" s="340"/>
      <c r="Q4" s="341"/>
    </row>
    <row r="5" spans="1:31" s="342" customFormat="1" ht="27.75" customHeight="1" thickTop="1" x14ac:dyDescent="0.2">
      <c r="A5" s="1975" t="s">
        <v>4</v>
      </c>
      <c r="B5" s="1977" t="s">
        <v>30</v>
      </c>
      <c r="C5" s="1979" t="s">
        <v>5</v>
      </c>
      <c r="D5" s="1969" t="s">
        <v>6</v>
      </c>
      <c r="E5" s="1970"/>
      <c r="F5" s="1971" t="s">
        <v>7</v>
      </c>
      <c r="G5" s="1972"/>
      <c r="H5" s="1969" t="s">
        <v>8</v>
      </c>
      <c r="I5" s="1970"/>
      <c r="J5" s="1971" t="s">
        <v>9</v>
      </c>
      <c r="K5" s="1972"/>
      <c r="L5" s="1969" t="s">
        <v>10</v>
      </c>
      <c r="M5" s="1970"/>
      <c r="N5" s="1971" t="s">
        <v>11</v>
      </c>
      <c r="O5" s="1972"/>
      <c r="P5" s="1969" t="s">
        <v>12</v>
      </c>
      <c r="Q5" s="1970"/>
      <c r="R5" s="1971" t="s">
        <v>13</v>
      </c>
      <c r="S5" s="1972"/>
      <c r="T5" s="1174" t="s">
        <v>199</v>
      </c>
      <c r="U5" s="1957" t="s">
        <v>18</v>
      </c>
      <c r="V5" s="1958"/>
      <c r="W5" s="1959"/>
    </row>
    <row r="6" spans="1:31" s="342" customFormat="1" ht="27.75" customHeight="1" x14ac:dyDescent="0.2">
      <c r="A6" s="1976"/>
      <c r="B6" s="1978"/>
      <c r="C6" s="1980"/>
      <c r="D6" s="1963" t="s">
        <v>677</v>
      </c>
      <c r="E6" s="1964"/>
      <c r="F6" s="1963" t="s">
        <v>678</v>
      </c>
      <c r="G6" s="1964"/>
      <c r="H6" s="1963" t="s">
        <v>679</v>
      </c>
      <c r="I6" s="1964"/>
      <c r="J6" s="1965" t="s">
        <v>680</v>
      </c>
      <c r="K6" s="1966"/>
      <c r="L6" s="1967" t="s">
        <v>681</v>
      </c>
      <c r="M6" s="1968"/>
      <c r="N6" s="1967" t="s">
        <v>682</v>
      </c>
      <c r="O6" s="1968"/>
      <c r="P6" s="1967" t="s">
        <v>777</v>
      </c>
      <c r="Q6" s="1968"/>
      <c r="R6" s="1967" t="s">
        <v>778</v>
      </c>
      <c r="S6" s="1968"/>
      <c r="T6" s="1175">
        <v>-0.5</v>
      </c>
      <c r="U6" s="1960"/>
      <c r="V6" s="1961"/>
      <c r="W6" s="1962"/>
    </row>
    <row r="7" spans="1:31" s="342" customFormat="1" ht="12.75" customHeight="1" x14ac:dyDescent="0.2">
      <c r="A7" s="1976"/>
      <c r="B7" s="1978"/>
      <c r="C7" s="1980"/>
      <c r="D7" s="1176"/>
      <c r="E7" s="1177"/>
      <c r="F7" s="1176"/>
      <c r="G7" s="1178"/>
      <c r="H7" s="1179"/>
      <c r="I7" s="1177"/>
      <c r="J7" s="1176"/>
      <c r="K7" s="1178"/>
      <c r="L7" s="1179"/>
      <c r="M7" s="1177"/>
      <c r="N7" s="1176"/>
      <c r="O7" s="1180"/>
      <c r="P7" s="1179"/>
      <c r="Q7" s="1180"/>
      <c r="R7" s="1179"/>
      <c r="S7" s="1178"/>
      <c r="T7" s="1181"/>
      <c r="U7" s="1179"/>
      <c r="V7" s="1182"/>
      <c r="W7" s="1183"/>
      <c r="X7" s="343"/>
      <c r="Y7" s="344"/>
      <c r="Z7" s="344"/>
      <c r="AA7" s="344"/>
      <c r="AB7" s="344"/>
    </row>
    <row r="8" spans="1:31" s="342" customFormat="1" ht="12.75" customHeight="1" x14ac:dyDescent="0.2">
      <c r="A8" s="1184"/>
      <c r="B8" s="1185"/>
      <c r="C8" s="1186"/>
      <c r="D8" s="1187" t="s">
        <v>19</v>
      </c>
      <c r="E8" s="1188" t="s">
        <v>20</v>
      </c>
      <c r="F8" s="1187" t="s">
        <v>19</v>
      </c>
      <c r="G8" s="1189" t="s">
        <v>20</v>
      </c>
      <c r="H8" s="1190" t="s">
        <v>19</v>
      </c>
      <c r="I8" s="1188" t="s">
        <v>20</v>
      </c>
      <c r="J8" s="1187" t="s">
        <v>19</v>
      </c>
      <c r="K8" s="1189" t="s">
        <v>20</v>
      </c>
      <c r="L8" s="1190" t="s">
        <v>19</v>
      </c>
      <c r="M8" s="1188" t="s">
        <v>20</v>
      </c>
      <c r="N8" s="1187" t="s">
        <v>19</v>
      </c>
      <c r="O8" s="1191" t="s">
        <v>20</v>
      </c>
      <c r="P8" s="1190" t="s">
        <v>19</v>
      </c>
      <c r="Q8" s="1188" t="s">
        <v>20</v>
      </c>
      <c r="R8" s="1187" t="s">
        <v>19</v>
      </c>
      <c r="S8" s="1189" t="s">
        <v>20</v>
      </c>
      <c r="T8" s="1192"/>
      <c r="U8" s="1190" t="s">
        <v>19</v>
      </c>
      <c r="V8" s="1193" t="s">
        <v>21</v>
      </c>
      <c r="W8" s="1194" t="s">
        <v>22</v>
      </c>
      <c r="X8" s="345"/>
      <c r="Y8" s="344"/>
      <c r="Z8" s="344"/>
      <c r="AA8" s="344"/>
      <c r="AB8" s="344"/>
    </row>
    <row r="9" spans="1:31" s="342" customFormat="1" ht="12.75" customHeight="1" thickBot="1" x14ac:dyDescent="0.25">
      <c r="A9" s="1195"/>
      <c r="B9" s="1196"/>
      <c r="C9" s="1197"/>
      <c r="D9" s="1198"/>
      <c r="E9" s="1199"/>
      <c r="F9" s="1198"/>
      <c r="G9" s="1200"/>
      <c r="H9" s="1198"/>
      <c r="I9" s="1199"/>
      <c r="J9" s="1198"/>
      <c r="K9" s="1200"/>
      <c r="L9" s="1198"/>
      <c r="M9" s="1199"/>
      <c r="N9" s="1198"/>
      <c r="O9" s="1200"/>
      <c r="P9" s="1198"/>
      <c r="Q9" s="1199"/>
      <c r="R9" s="1198"/>
      <c r="S9" s="1200"/>
      <c r="T9" s="1201"/>
      <c r="U9" s="1202"/>
      <c r="V9" s="1203"/>
      <c r="W9" s="1204"/>
      <c r="X9" s="345"/>
      <c r="Y9" s="344"/>
      <c r="Z9" s="344"/>
      <c r="AA9" s="344"/>
      <c r="AB9" s="344"/>
      <c r="AD9" s="407" t="s">
        <v>200</v>
      </c>
      <c r="AE9" s="406">
        <v>0.5</v>
      </c>
    </row>
    <row r="10" spans="1:31" s="356" customFormat="1" ht="15" customHeight="1" thickTop="1" x14ac:dyDescent="0.2">
      <c r="A10" s="346">
        <v>1</v>
      </c>
      <c r="B10" s="1207" t="s">
        <v>684</v>
      </c>
      <c r="C10" s="368" t="s">
        <v>860</v>
      </c>
      <c r="D10" s="1303">
        <v>2</v>
      </c>
      <c r="E10" s="351">
        <v>10170</v>
      </c>
      <c r="F10" s="1304">
        <v>1</v>
      </c>
      <c r="G10" s="349">
        <v>9330</v>
      </c>
      <c r="H10" s="1303">
        <v>4</v>
      </c>
      <c r="I10" s="351">
        <v>3875</v>
      </c>
      <c r="J10" s="1304">
        <v>2</v>
      </c>
      <c r="K10" s="352">
        <v>6030</v>
      </c>
      <c r="L10" s="1303">
        <v>2</v>
      </c>
      <c r="M10" s="351">
        <v>1602</v>
      </c>
      <c r="N10" s="1304">
        <v>5</v>
      </c>
      <c r="O10" s="352">
        <v>773</v>
      </c>
      <c r="P10" s="1303">
        <v>1</v>
      </c>
      <c r="Q10" s="351">
        <v>5693</v>
      </c>
      <c r="R10" s="1304">
        <v>3</v>
      </c>
      <c r="S10" s="352">
        <v>3735</v>
      </c>
      <c r="T10" s="1305">
        <f t="shared" ref="T10" si="0">IF( ISNUMBER(AE10)=TRUE,AE10,"")</f>
        <v>2.5</v>
      </c>
      <c r="U10" s="1437">
        <f t="shared" ref="U10" si="1">IF(ISNUMBER(D10)=TRUE,SUM(D10,F10,H10,J10,L10,N10,P10,R10)-T10,"")</f>
        <v>17.5</v>
      </c>
      <c r="V10" s="807">
        <f t="shared" ref="V10" si="2">IF(ISNUMBER(E10)=TRUE,SUM(E10,G10,I10,K10,M10,O10,Q10,S10),"")</f>
        <v>41208</v>
      </c>
      <c r="W10" s="1436">
        <v>1</v>
      </c>
      <c r="X10" s="356">
        <f t="shared" ref="X10:X49" si="3">IF(ISNUMBER(W10)=TRUE,1,"")</f>
        <v>1</v>
      </c>
      <c r="Y10" s="356">
        <f t="shared" ref="Y10:Y49" si="4">IF(ISNUMBER(U10)=TRUE,U10,"")</f>
        <v>17.5</v>
      </c>
      <c r="Z10" s="356">
        <f t="shared" ref="Z10:Z49" si="5">IF(ISNUMBER(V10)=TRUE,V10,"")</f>
        <v>41208</v>
      </c>
      <c r="AA10" s="357">
        <f t="shared" ref="AA10:AA49" si="6">MAX(E10,G10,I10,K10,M10,O10,Q10,S10)</f>
        <v>10170</v>
      </c>
      <c r="AB10" s="356">
        <f t="shared" ref="AB10:AB49" si="7">IF(ISNUMBER(Y10)=TRUE,Y10-Z10/100000-AA10/1000000000,"")</f>
        <v>17.087909830000001</v>
      </c>
      <c r="AC10" s="356" t="e">
        <f t="shared" ref="AC10:AC49" si="8">IF(ISNUMBER(AB10)=TRUE,RANK(AB10,$AB$10:$AB$49,1),"")</f>
        <v>#VALUE!</v>
      </c>
      <c r="AD10" s="356">
        <f t="shared" ref="AD10:AD49" si="9">IF(OR(ISNUMBER(D10)=TRUE,ISNUMBER(F10)=TRUE,ISNUMBER(H10)=TRUE,ISNUMBER(J10)=TRUE,ISNUMBER(L10)=TRUE,ISNUMBER(N10)=TRUE,ISNUMBER(P10)=TRUE,ISNUMBER(R10)=TRUE),MAX(D10,F10,H10,J10,L10,N10,P10,R10),"")</f>
        <v>5</v>
      </c>
      <c r="AE10" s="356">
        <f t="shared" ref="AE10:AE49" si="10">IF(ISNUMBER(AD10),AD10*50%,"")</f>
        <v>2.5</v>
      </c>
    </row>
    <row r="11" spans="1:31" s="356" customFormat="1" ht="15" customHeight="1" x14ac:dyDescent="0.2">
      <c r="A11" s="358">
        <v>2</v>
      </c>
      <c r="B11" s="1434" t="s">
        <v>683</v>
      </c>
      <c r="C11" s="370" t="s">
        <v>336</v>
      </c>
      <c r="D11" s="1306">
        <v>1</v>
      </c>
      <c r="E11" s="362">
        <v>10890</v>
      </c>
      <c r="F11" s="1307">
        <v>2</v>
      </c>
      <c r="G11" s="361">
        <v>8910</v>
      </c>
      <c r="H11" s="1306">
        <v>2</v>
      </c>
      <c r="I11" s="362">
        <v>5240</v>
      </c>
      <c r="J11" s="1307">
        <v>3</v>
      </c>
      <c r="K11" s="361">
        <v>3890</v>
      </c>
      <c r="L11" s="1306">
        <v>6</v>
      </c>
      <c r="M11" s="362">
        <v>830</v>
      </c>
      <c r="N11" s="1307">
        <v>9</v>
      </c>
      <c r="O11" s="361">
        <v>0</v>
      </c>
      <c r="P11" s="1306">
        <v>3</v>
      </c>
      <c r="Q11" s="362">
        <v>3073</v>
      </c>
      <c r="R11" s="1307">
        <v>2</v>
      </c>
      <c r="S11" s="361">
        <v>3840</v>
      </c>
      <c r="T11" s="1305">
        <f t="shared" ref="T11:T17" si="11">IF( ISNUMBER(AE11)=TRUE,AE11,"")</f>
        <v>4.5</v>
      </c>
      <c r="U11" s="1437">
        <f t="shared" ref="U11:U17" si="12">IF(ISNUMBER(D11)=TRUE,SUM(D11,F11,H11,J11,L11,N11,P11,R11)-T11,"")</f>
        <v>23.5</v>
      </c>
      <c r="V11" s="807">
        <f t="shared" ref="V11:V17" si="13">IF(ISNUMBER(E11)=TRUE,SUM(E11,G11,I11,K11,M11,O11,Q11,S11),"")</f>
        <v>36673</v>
      </c>
      <c r="W11" s="1436">
        <v>2</v>
      </c>
      <c r="X11" s="356">
        <f t="shared" si="3"/>
        <v>1</v>
      </c>
      <c r="Y11" s="356">
        <f t="shared" si="4"/>
        <v>23.5</v>
      </c>
      <c r="Z11" s="356">
        <f t="shared" si="5"/>
        <v>36673</v>
      </c>
      <c r="AA11" s="357">
        <f t="shared" si="6"/>
        <v>10890</v>
      </c>
      <c r="AB11" s="356">
        <f t="shared" si="7"/>
        <v>23.133259110000001</v>
      </c>
      <c r="AC11" s="356" t="e">
        <f t="shared" si="8"/>
        <v>#VALUE!</v>
      </c>
      <c r="AD11" s="356">
        <f t="shared" si="9"/>
        <v>9</v>
      </c>
      <c r="AE11" s="356">
        <f t="shared" si="10"/>
        <v>4.5</v>
      </c>
    </row>
    <row r="12" spans="1:31" s="356" customFormat="1" ht="15" customHeight="1" x14ac:dyDescent="0.2">
      <c r="A12" s="358">
        <v>3</v>
      </c>
      <c r="B12" s="1434" t="s">
        <v>686</v>
      </c>
      <c r="C12" s="370" t="s">
        <v>687</v>
      </c>
      <c r="D12" s="1306">
        <v>5</v>
      </c>
      <c r="E12" s="362">
        <v>7730</v>
      </c>
      <c r="F12" s="1307">
        <v>3</v>
      </c>
      <c r="G12" s="361">
        <v>8860</v>
      </c>
      <c r="H12" s="1306">
        <v>5</v>
      </c>
      <c r="I12" s="362">
        <v>3270</v>
      </c>
      <c r="J12" s="1307">
        <v>6</v>
      </c>
      <c r="K12" s="361">
        <v>2160</v>
      </c>
      <c r="L12" s="1306">
        <v>1</v>
      </c>
      <c r="M12" s="362">
        <v>2895</v>
      </c>
      <c r="N12" s="1307">
        <v>1</v>
      </c>
      <c r="O12" s="361">
        <v>1914</v>
      </c>
      <c r="P12" s="1306">
        <v>6</v>
      </c>
      <c r="Q12" s="362">
        <v>1992</v>
      </c>
      <c r="R12" s="1307">
        <v>5</v>
      </c>
      <c r="S12" s="361">
        <v>3395</v>
      </c>
      <c r="T12" s="1305">
        <f t="shared" si="11"/>
        <v>3</v>
      </c>
      <c r="U12" s="1437">
        <f t="shared" si="12"/>
        <v>29</v>
      </c>
      <c r="V12" s="807">
        <f t="shared" si="13"/>
        <v>32216</v>
      </c>
      <c r="W12" s="1436">
        <v>3</v>
      </c>
      <c r="X12" s="356">
        <f t="shared" si="3"/>
        <v>1</v>
      </c>
      <c r="Y12" s="356">
        <f t="shared" si="4"/>
        <v>29</v>
      </c>
      <c r="Z12" s="356">
        <f t="shared" si="5"/>
        <v>32216</v>
      </c>
      <c r="AA12" s="357">
        <f t="shared" si="6"/>
        <v>8860</v>
      </c>
      <c r="AB12" s="356">
        <f t="shared" si="7"/>
        <v>28.677831139999999</v>
      </c>
      <c r="AC12" s="356" t="e">
        <f t="shared" si="8"/>
        <v>#VALUE!</v>
      </c>
      <c r="AD12" s="356">
        <f t="shared" si="9"/>
        <v>6</v>
      </c>
      <c r="AE12" s="356">
        <f t="shared" si="10"/>
        <v>3</v>
      </c>
    </row>
    <row r="13" spans="1:31" s="356" customFormat="1" ht="15" customHeight="1" x14ac:dyDescent="0.2">
      <c r="A13" s="346">
        <v>4</v>
      </c>
      <c r="B13" s="1434" t="s">
        <v>688</v>
      </c>
      <c r="C13" s="370" t="s">
        <v>337</v>
      </c>
      <c r="D13" s="1306">
        <v>7</v>
      </c>
      <c r="E13" s="362">
        <v>5680</v>
      </c>
      <c r="F13" s="1307">
        <v>4</v>
      </c>
      <c r="G13" s="361">
        <v>8190</v>
      </c>
      <c r="H13" s="1306">
        <v>1</v>
      </c>
      <c r="I13" s="362">
        <v>6355</v>
      </c>
      <c r="J13" s="1307">
        <v>7</v>
      </c>
      <c r="K13" s="361">
        <v>2080</v>
      </c>
      <c r="L13" s="1306">
        <v>4</v>
      </c>
      <c r="M13" s="362">
        <v>1377</v>
      </c>
      <c r="N13" s="1307">
        <v>2</v>
      </c>
      <c r="O13" s="361">
        <v>1340</v>
      </c>
      <c r="P13" s="1306">
        <v>2</v>
      </c>
      <c r="Q13" s="362">
        <v>3788</v>
      </c>
      <c r="R13" s="1307">
        <v>7</v>
      </c>
      <c r="S13" s="361">
        <v>2077</v>
      </c>
      <c r="T13" s="1305">
        <f t="shared" si="11"/>
        <v>3.5</v>
      </c>
      <c r="U13" s="1437">
        <f t="shared" si="12"/>
        <v>30.5</v>
      </c>
      <c r="V13" s="807">
        <f t="shared" si="13"/>
        <v>30887</v>
      </c>
      <c r="W13" s="1436">
        <v>4</v>
      </c>
      <c r="X13" s="356">
        <f t="shared" si="3"/>
        <v>1</v>
      </c>
      <c r="Y13" s="356">
        <f t="shared" si="4"/>
        <v>30.5</v>
      </c>
      <c r="Z13" s="356">
        <f t="shared" si="5"/>
        <v>30887</v>
      </c>
      <c r="AA13" s="357">
        <f t="shared" si="6"/>
        <v>8190</v>
      </c>
      <c r="AB13" s="356">
        <f t="shared" si="7"/>
        <v>30.191121810000002</v>
      </c>
      <c r="AC13" s="356" t="e">
        <f t="shared" si="8"/>
        <v>#VALUE!</v>
      </c>
      <c r="AD13" s="356">
        <f t="shared" si="9"/>
        <v>7</v>
      </c>
      <c r="AE13" s="356">
        <f t="shared" si="10"/>
        <v>3.5</v>
      </c>
    </row>
    <row r="14" spans="1:31" s="356" customFormat="1" ht="15" customHeight="1" x14ac:dyDescent="0.2">
      <c r="A14" s="358">
        <v>5</v>
      </c>
      <c r="B14" s="1434" t="s">
        <v>685</v>
      </c>
      <c r="C14" s="370" t="s">
        <v>240</v>
      </c>
      <c r="D14" s="1306">
        <v>3</v>
      </c>
      <c r="E14" s="362">
        <v>8620</v>
      </c>
      <c r="F14" s="1307">
        <v>5</v>
      </c>
      <c r="G14" s="361">
        <v>8020</v>
      </c>
      <c r="H14" s="1306">
        <v>3</v>
      </c>
      <c r="I14" s="362">
        <v>4320</v>
      </c>
      <c r="J14" s="1307">
        <v>5</v>
      </c>
      <c r="K14" s="361">
        <v>3100</v>
      </c>
      <c r="L14" s="1306">
        <v>5</v>
      </c>
      <c r="M14" s="362">
        <v>1206</v>
      </c>
      <c r="N14" s="1307">
        <v>6</v>
      </c>
      <c r="O14" s="361">
        <v>682</v>
      </c>
      <c r="P14" s="1306">
        <v>7</v>
      </c>
      <c r="Q14" s="362">
        <v>1902</v>
      </c>
      <c r="R14" s="1307">
        <v>1</v>
      </c>
      <c r="S14" s="361">
        <v>3887</v>
      </c>
      <c r="T14" s="1305">
        <f t="shared" si="11"/>
        <v>3.5</v>
      </c>
      <c r="U14" s="1437">
        <f t="shared" si="12"/>
        <v>31.5</v>
      </c>
      <c r="V14" s="807">
        <f t="shared" si="13"/>
        <v>31737</v>
      </c>
      <c r="W14" s="1436">
        <v>5</v>
      </c>
      <c r="X14" s="356">
        <f t="shared" si="3"/>
        <v>1</v>
      </c>
      <c r="Y14" s="356">
        <f t="shared" si="4"/>
        <v>31.5</v>
      </c>
      <c r="Z14" s="356">
        <f t="shared" si="5"/>
        <v>31737</v>
      </c>
      <c r="AA14" s="357">
        <f t="shared" si="6"/>
        <v>8620</v>
      </c>
      <c r="AB14" s="356">
        <f t="shared" si="7"/>
        <v>31.18262138</v>
      </c>
      <c r="AC14" s="356" t="e">
        <f t="shared" si="8"/>
        <v>#VALUE!</v>
      </c>
      <c r="AD14" s="356">
        <f t="shared" si="9"/>
        <v>7</v>
      </c>
      <c r="AE14" s="356">
        <f t="shared" si="10"/>
        <v>3.5</v>
      </c>
    </row>
    <row r="15" spans="1:31" s="356" customFormat="1" ht="15" customHeight="1" x14ac:dyDescent="0.2">
      <c r="A15" s="358">
        <v>6</v>
      </c>
      <c r="B15" s="1434" t="s">
        <v>689</v>
      </c>
      <c r="C15" s="370" t="s">
        <v>690</v>
      </c>
      <c r="D15" s="1306">
        <v>4</v>
      </c>
      <c r="E15" s="362">
        <v>7780</v>
      </c>
      <c r="F15" s="1307">
        <v>7</v>
      </c>
      <c r="G15" s="361">
        <v>3600</v>
      </c>
      <c r="H15" s="1306">
        <v>6</v>
      </c>
      <c r="I15" s="362">
        <v>2920</v>
      </c>
      <c r="J15" s="1307">
        <v>4</v>
      </c>
      <c r="K15" s="361">
        <v>3730</v>
      </c>
      <c r="L15" s="1306">
        <v>3</v>
      </c>
      <c r="M15" s="362">
        <v>1569</v>
      </c>
      <c r="N15" s="1307">
        <v>4</v>
      </c>
      <c r="O15" s="361">
        <v>886</v>
      </c>
      <c r="P15" s="1306">
        <v>4</v>
      </c>
      <c r="Q15" s="362">
        <v>2873</v>
      </c>
      <c r="R15" s="1307">
        <v>4</v>
      </c>
      <c r="S15" s="361">
        <v>3613</v>
      </c>
      <c r="T15" s="1305">
        <f t="shared" si="11"/>
        <v>3.5</v>
      </c>
      <c r="U15" s="1437">
        <f t="shared" si="12"/>
        <v>32.5</v>
      </c>
      <c r="V15" s="807">
        <f t="shared" si="13"/>
        <v>26971</v>
      </c>
      <c r="W15" s="1436">
        <v>6</v>
      </c>
      <c r="X15" s="356">
        <f t="shared" si="3"/>
        <v>1</v>
      </c>
      <c r="Y15" s="356">
        <f t="shared" si="4"/>
        <v>32.5</v>
      </c>
      <c r="Z15" s="356">
        <f t="shared" si="5"/>
        <v>26971</v>
      </c>
      <c r="AA15" s="357">
        <f t="shared" si="6"/>
        <v>7780</v>
      </c>
      <c r="AB15" s="356">
        <f t="shared" si="7"/>
        <v>32.230282219999999</v>
      </c>
      <c r="AC15" s="356" t="e">
        <f t="shared" si="8"/>
        <v>#VALUE!</v>
      </c>
      <c r="AD15" s="356">
        <f t="shared" si="9"/>
        <v>7</v>
      </c>
      <c r="AE15" s="356">
        <f t="shared" si="10"/>
        <v>3.5</v>
      </c>
    </row>
    <row r="16" spans="1:31" s="356" customFormat="1" ht="15" customHeight="1" x14ac:dyDescent="0.2">
      <c r="A16" s="346">
        <v>7</v>
      </c>
      <c r="B16" s="1434" t="s">
        <v>691</v>
      </c>
      <c r="C16" s="370" t="s">
        <v>692</v>
      </c>
      <c r="D16" s="1306">
        <v>6</v>
      </c>
      <c r="E16" s="362">
        <v>6330</v>
      </c>
      <c r="F16" s="1307">
        <v>6</v>
      </c>
      <c r="G16" s="361">
        <v>5050</v>
      </c>
      <c r="H16" s="1306">
        <v>7</v>
      </c>
      <c r="I16" s="362">
        <v>2765</v>
      </c>
      <c r="J16" s="1307">
        <v>1</v>
      </c>
      <c r="K16" s="361">
        <v>7020</v>
      </c>
      <c r="L16" s="1306">
        <v>7</v>
      </c>
      <c r="M16" s="362">
        <v>302</v>
      </c>
      <c r="N16" s="1307">
        <v>3</v>
      </c>
      <c r="O16" s="361">
        <v>1318</v>
      </c>
      <c r="P16" s="1306">
        <v>5</v>
      </c>
      <c r="Q16" s="362">
        <v>2299</v>
      </c>
      <c r="R16" s="1307">
        <v>6</v>
      </c>
      <c r="S16" s="361">
        <v>3373</v>
      </c>
      <c r="T16" s="1305">
        <f t="shared" si="11"/>
        <v>3.5</v>
      </c>
      <c r="U16" s="1437">
        <f t="shared" si="12"/>
        <v>37.5</v>
      </c>
      <c r="V16" s="807">
        <f t="shared" si="13"/>
        <v>28457</v>
      </c>
      <c r="W16" s="1436">
        <v>7</v>
      </c>
      <c r="X16" s="356">
        <f t="shared" si="3"/>
        <v>1</v>
      </c>
      <c r="Y16" s="356">
        <f t="shared" si="4"/>
        <v>37.5</v>
      </c>
      <c r="Z16" s="356">
        <f t="shared" si="5"/>
        <v>28457</v>
      </c>
      <c r="AA16" s="357">
        <f>MAX(E16,G16,I16,K16,M16,O16,Q16,S16)</f>
        <v>7020</v>
      </c>
      <c r="AB16" s="356">
        <f t="shared" si="7"/>
        <v>37.21542298</v>
      </c>
      <c r="AC16" s="356" t="e">
        <f t="shared" si="8"/>
        <v>#VALUE!</v>
      </c>
      <c r="AD16" s="356">
        <f>IF(OR(ISNUMBER(D16)=TRUE,ISNUMBER(F16)=TRUE,ISNUMBER(H16)=TRUE,ISNUMBER(J16)=TRUE,ISNUMBER(L16)=TRUE,ISNUMBER(N16)=TRUE,ISNUMBER(P16)=TRUE,ISNUMBER(R16)=TRUE),MAX(D16,F16,H16,J16,L16,N16,P16,R16),"")</f>
        <v>7</v>
      </c>
      <c r="AE16" s="356">
        <f t="shared" si="10"/>
        <v>3.5</v>
      </c>
    </row>
    <row r="17" spans="1:31" s="356" customFormat="1" ht="15" customHeight="1" x14ac:dyDescent="0.2">
      <c r="A17" s="1206">
        <v>8</v>
      </c>
      <c r="B17" s="1435" t="s">
        <v>693</v>
      </c>
      <c r="C17" s="1346" t="s">
        <v>694</v>
      </c>
      <c r="D17" s="1347">
        <v>9</v>
      </c>
      <c r="E17" s="1348"/>
      <c r="F17" s="1349">
        <v>9</v>
      </c>
      <c r="G17" s="1350"/>
      <c r="H17" s="1347">
        <v>9</v>
      </c>
      <c r="I17" s="1348"/>
      <c r="J17" s="1349">
        <v>9</v>
      </c>
      <c r="K17" s="1350"/>
      <c r="L17" s="1347">
        <v>9</v>
      </c>
      <c r="M17" s="1348"/>
      <c r="N17" s="1349">
        <v>9</v>
      </c>
      <c r="O17" s="1350"/>
      <c r="P17" s="1347">
        <v>9</v>
      </c>
      <c r="Q17" s="1348"/>
      <c r="R17" s="1349">
        <v>9</v>
      </c>
      <c r="S17" s="1350"/>
      <c r="T17" s="1351">
        <f t="shared" si="11"/>
        <v>4.5</v>
      </c>
      <c r="U17" s="1438">
        <f t="shared" si="12"/>
        <v>67.5</v>
      </c>
      <c r="V17" s="1439" t="str">
        <f t="shared" si="13"/>
        <v/>
      </c>
      <c r="W17" s="1436" t="str">
        <f t="shared" ref="W17" si="14">IF(ISNUMBER(AC17)=TRUE,AC17,"")</f>
        <v/>
      </c>
      <c r="X17" s="356" t="str">
        <f t="shared" si="3"/>
        <v/>
      </c>
      <c r="Y17" s="356">
        <f t="shared" si="4"/>
        <v>67.5</v>
      </c>
      <c r="Z17" s="356" t="str">
        <f t="shared" si="5"/>
        <v/>
      </c>
      <c r="AA17" s="357">
        <f t="shared" si="6"/>
        <v>0</v>
      </c>
      <c r="AB17" s="356" t="e">
        <f t="shared" si="7"/>
        <v>#VALUE!</v>
      </c>
      <c r="AC17" s="356" t="str">
        <f t="shared" si="8"/>
        <v/>
      </c>
      <c r="AD17" s="356">
        <f t="shared" si="9"/>
        <v>9</v>
      </c>
      <c r="AE17" s="356">
        <f t="shared" si="10"/>
        <v>4.5</v>
      </c>
    </row>
    <row r="18" spans="1:31" s="356" customFormat="1" ht="15" customHeight="1" x14ac:dyDescent="0.2">
      <c r="A18" s="346">
        <v>9</v>
      </c>
      <c r="B18" s="367"/>
      <c r="C18" s="368"/>
      <c r="D18" s="350"/>
      <c r="E18" s="351"/>
      <c r="F18" s="348"/>
      <c r="G18" s="352"/>
      <c r="H18" s="350"/>
      <c r="I18" s="351"/>
      <c r="J18" s="348"/>
      <c r="K18" s="988"/>
      <c r="L18" s="350"/>
      <c r="M18" s="351"/>
      <c r="N18" s="348"/>
      <c r="O18" s="352"/>
      <c r="P18" s="350"/>
      <c r="Q18" s="351"/>
      <c r="R18" s="348"/>
      <c r="S18" s="352"/>
      <c r="T18" s="402" t="str">
        <f t="shared" ref="T18:T31" si="15">IF( ISNUMBER(AE18)=TRUE,AE18,"")</f>
        <v/>
      </c>
      <c r="U18" s="353" t="str">
        <f t="shared" ref="U18:U31" si="16">IF(ISNUMBER(D18)=TRUE,SUM(D18,F18,H18,J18,L18,N18,P18,R18)-T18,"")</f>
        <v/>
      </c>
      <c r="V18" s="354" t="str">
        <f t="shared" ref="V18:V31" si="17">IF(ISNUMBER(E18)=TRUE,SUM(E18,G18,I18,K18,M18,O18,Q18,S18),"")</f>
        <v/>
      </c>
      <c r="W18" s="355" t="str">
        <f t="shared" ref="W18:W31" si="18">IF(ISNUMBER(AC18)=TRUE,AC18,"")</f>
        <v/>
      </c>
      <c r="X18" s="356" t="str">
        <f t="shared" si="3"/>
        <v/>
      </c>
      <c r="Y18" s="356" t="str">
        <f t="shared" si="4"/>
        <v/>
      </c>
      <c r="Z18" s="356" t="str">
        <f t="shared" si="5"/>
        <v/>
      </c>
      <c r="AA18" s="357">
        <f>MAX(E18,G18,I18,K18,M18,O18,Q18,S18)</f>
        <v>0</v>
      </c>
      <c r="AB18" s="356" t="str">
        <f t="shared" si="7"/>
        <v/>
      </c>
      <c r="AC18" s="356" t="str">
        <f t="shared" si="8"/>
        <v/>
      </c>
      <c r="AD18" s="356" t="str">
        <f>IF(OR(ISNUMBER(D18)=TRUE,ISNUMBER(F18)=TRUE,ISNUMBER(H18)=TRUE,ISNUMBER(J18)=TRUE,ISNUMBER(L18)=TRUE,ISNUMBER(N18)=TRUE,ISNUMBER(P18)=TRUE,ISNUMBER(R18)=TRUE),MAX(D18,F18,H18,J18,L18,N18,P18,R18),"")</f>
        <v/>
      </c>
      <c r="AE18" s="356" t="str">
        <f t="shared" si="10"/>
        <v/>
      </c>
    </row>
    <row r="19" spans="1:31" s="356" customFormat="1" ht="15" customHeight="1" x14ac:dyDescent="0.2">
      <c r="A19" s="346">
        <v>10</v>
      </c>
      <c r="B19" s="369"/>
      <c r="C19" s="370"/>
      <c r="D19" s="360"/>
      <c r="E19" s="362"/>
      <c r="F19" s="363"/>
      <c r="G19" s="403"/>
      <c r="H19" s="360"/>
      <c r="I19" s="362"/>
      <c r="J19" s="363"/>
      <c r="K19" s="361"/>
      <c r="L19" s="360"/>
      <c r="M19" s="362"/>
      <c r="N19" s="363"/>
      <c r="O19" s="361"/>
      <c r="P19" s="360"/>
      <c r="Q19" s="362"/>
      <c r="R19" s="363"/>
      <c r="S19" s="361"/>
      <c r="T19" s="402" t="str">
        <f t="shared" si="15"/>
        <v/>
      </c>
      <c r="U19" s="353" t="str">
        <f t="shared" si="16"/>
        <v/>
      </c>
      <c r="V19" s="354" t="str">
        <f t="shared" si="17"/>
        <v/>
      </c>
      <c r="W19" s="355" t="str">
        <f t="shared" si="18"/>
        <v/>
      </c>
      <c r="X19" s="356" t="str">
        <f t="shared" si="3"/>
        <v/>
      </c>
      <c r="Y19" s="356" t="str">
        <f t="shared" si="4"/>
        <v/>
      </c>
      <c r="Z19" s="356" t="str">
        <f t="shared" si="5"/>
        <v/>
      </c>
      <c r="AA19" s="357">
        <f t="shared" si="6"/>
        <v>0</v>
      </c>
      <c r="AB19" s="356" t="str">
        <f t="shared" si="7"/>
        <v/>
      </c>
      <c r="AC19" s="356" t="str">
        <f t="shared" si="8"/>
        <v/>
      </c>
      <c r="AD19" s="356" t="str">
        <f t="shared" si="9"/>
        <v/>
      </c>
      <c r="AE19" s="356" t="str">
        <f t="shared" si="10"/>
        <v/>
      </c>
    </row>
    <row r="20" spans="1:31" s="356" customFormat="1" ht="15" customHeight="1" x14ac:dyDescent="0.2">
      <c r="A20" s="358">
        <v>11</v>
      </c>
      <c r="B20" s="369"/>
      <c r="C20" s="370"/>
      <c r="D20" s="360"/>
      <c r="E20" s="362"/>
      <c r="F20" s="363"/>
      <c r="G20" s="361"/>
      <c r="H20" s="360"/>
      <c r="I20" s="362"/>
      <c r="J20" s="363"/>
      <c r="K20" s="361"/>
      <c r="L20" s="360"/>
      <c r="M20" s="404"/>
      <c r="N20" s="363"/>
      <c r="O20" s="361"/>
      <c r="P20" s="360"/>
      <c r="Q20" s="362"/>
      <c r="R20" s="363"/>
      <c r="S20" s="361"/>
      <c r="T20" s="402" t="str">
        <f t="shared" si="15"/>
        <v/>
      </c>
      <c r="U20" s="353" t="str">
        <f t="shared" si="16"/>
        <v/>
      </c>
      <c r="V20" s="354" t="str">
        <f t="shared" si="17"/>
        <v/>
      </c>
      <c r="W20" s="355" t="str">
        <f t="shared" si="18"/>
        <v/>
      </c>
      <c r="X20" s="356" t="str">
        <f t="shared" si="3"/>
        <v/>
      </c>
      <c r="Y20" s="356" t="str">
        <f t="shared" si="4"/>
        <v/>
      </c>
      <c r="Z20" s="356" t="str">
        <f t="shared" si="5"/>
        <v/>
      </c>
      <c r="AA20" s="357">
        <f t="shared" si="6"/>
        <v>0</v>
      </c>
      <c r="AB20" s="356" t="str">
        <f t="shared" si="7"/>
        <v/>
      </c>
      <c r="AC20" s="356" t="str">
        <f t="shared" si="8"/>
        <v/>
      </c>
      <c r="AD20" s="356" t="str">
        <f t="shared" si="9"/>
        <v/>
      </c>
      <c r="AE20" s="356" t="str">
        <f t="shared" si="10"/>
        <v/>
      </c>
    </row>
    <row r="21" spans="1:31" s="356" customFormat="1" ht="15" customHeight="1" x14ac:dyDescent="0.2">
      <c r="A21" s="358">
        <v>12</v>
      </c>
      <c r="B21" s="369"/>
      <c r="C21" s="370"/>
      <c r="D21" s="360"/>
      <c r="E21" s="362"/>
      <c r="F21" s="363"/>
      <c r="G21" s="403"/>
      <c r="H21" s="360"/>
      <c r="I21" s="362"/>
      <c r="J21" s="363"/>
      <c r="K21" s="361"/>
      <c r="L21" s="360"/>
      <c r="M21" s="362"/>
      <c r="N21" s="363"/>
      <c r="O21" s="403"/>
      <c r="P21" s="360"/>
      <c r="Q21" s="362"/>
      <c r="R21" s="363"/>
      <c r="S21" s="361"/>
      <c r="T21" s="402" t="str">
        <f t="shared" si="15"/>
        <v/>
      </c>
      <c r="U21" s="353" t="str">
        <f t="shared" si="16"/>
        <v/>
      </c>
      <c r="V21" s="354" t="str">
        <f t="shared" si="17"/>
        <v/>
      </c>
      <c r="W21" s="355" t="str">
        <f t="shared" si="18"/>
        <v/>
      </c>
      <c r="X21" s="356" t="str">
        <f t="shared" si="3"/>
        <v/>
      </c>
      <c r="Y21" s="356" t="str">
        <f t="shared" si="4"/>
        <v/>
      </c>
      <c r="Z21" s="356" t="str">
        <f t="shared" si="5"/>
        <v/>
      </c>
      <c r="AA21" s="357">
        <f t="shared" si="6"/>
        <v>0</v>
      </c>
      <c r="AB21" s="356" t="str">
        <f t="shared" si="7"/>
        <v/>
      </c>
      <c r="AC21" s="356" t="str">
        <f t="shared" si="8"/>
        <v/>
      </c>
      <c r="AD21" s="356" t="str">
        <f t="shared" si="9"/>
        <v/>
      </c>
      <c r="AE21" s="356" t="str">
        <f t="shared" si="10"/>
        <v/>
      </c>
    </row>
    <row r="22" spans="1:31" ht="15" customHeight="1" x14ac:dyDescent="0.2">
      <c r="A22" s="346">
        <v>13</v>
      </c>
      <c r="B22" s="369"/>
      <c r="C22" s="370"/>
      <c r="D22" s="360"/>
      <c r="E22" s="362"/>
      <c r="F22" s="363"/>
      <c r="G22" s="361"/>
      <c r="H22" s="360"/>
      <c r="I22" s="362"/>
      <c r="J22" s="363"/>
      <c r="K22" s="361"/>
      <c r="L22" s="360"/>
      <c r="M22" s="362"/>
      <c r="N22" s="363"/>
      <c r="O22" s="361"/>
      <c r="P22" s="360"/>
      <c r="Q22" s="362"/>
      <c r="R22" s="363"/>
      <c r="S22" s="361"/>
      <c r="T22" s="402" t="str">
        <f t="shared" si="15"/>
        <v/>
      </c>
      <c r="U22" s="353" t="str">
        <f t="shared" si="16"/>
        <v/>
      </c>
      <c r="V22" s="354" t="str">
        <f t="shared" si="17"/>
        <v/>
      </c>
      <c r="W22" s="355" t="str">
        <f t="shared" si="18"/>
        <v/>
      </c>
      <c r="X22" s="356" t="str">
        <f t="shared" si="3"/>
        <v/>
      </c>
      <c r="Y22" s="356" t="str">
        <f t="shared" si="4"/>
        <v/>
      </c>
      <c r="Z22" s="356" t="str">
        <f t="shared" si="5"/>
        <v/>
      </c>
      <c r="AA22" s="357">
        <f t="shared" si="6"/>
        <v>0</v>
      </c>
      <c r="AB22" s="356" t="str">
        <f t="shared" si="7"/>
        <v/>
      </c>
      <c r="AC22" s="356" t="str">
        <f t="shared" si="8"/>
        <v/>
      </c>
      <c r="AD22" s="356" t="str">
        <f t="shared" si="9"/>
        <v/>
      </c>
      <c r="AE22" s="356" t="str">
        <f t="shared" si="10"/>
        <v/>
      </c>
    </row>
    <row r="23" spans="1:31" ht="15.75" customHeight="1" x14ac:dyDescent="0.2">
      <c r="A23" s="358">
        <v>14</v>
      </c>
      <c r="B23" s="369"/>
      <c r="C23" s="370"/>
      <c r="D23" s="360"/>
      <c r="E23" s="362"/>
      <c r="F23" s="363"/>
      <c r="G23" s="361"/>
      <c r="H23" s="360"/>
      <c r="I23" s="362"/>
      <c r="J23" s="363"/>
      <c r="K23" s="361"/>
      <c r="L23" s="360"/>
      <c r="M23" s="362"/>
      <c r="N23" s="363"/>
      <c r="O23" s="361"/>
      <c r="P23" s="360"/>
      <c r="Q23" s="362"/>
      <c r="R23" s="363"/>
      <c r="S23" s="361"/>
      <c r="T23" s="402" t="str">
        <f t="shared" si="15"/>
        <v/>
      </c>
      <c r="U23" s="353" t="str">
        <f t="shared" si="16"/>
        <v/>
      </c>
      <c r="V23" s="354" t="str">
        <f t="shared" si="17"/>
        <v/>
      </c>
      <c r="W23" s="355" t="str">
        <f t="shared" si="18"/>
        <v/>
      </c>
      <c r="X23" s="356" t="str">
        <f t="shared" si="3"/>
        <v/>
      </c>
      <c r="Y23" s="356" t="str">
        <f t="shared" si="4"/>
        <v/>
      </c>
      <c r="Z23" s="356" t="str">
        <f t="shared" si="5"/>
        <v/>
      </c>
      <c r="AA23" s="357">
        <f t="shared" si="6"/>
        <v>0</v>
      </c>
      <c r="AB23" s="356" t="str">
        <f t="shared" si="7"/>
        <v/>
      </c>
      <c r="AC23" s="356" t="str">
        <f t="shared" si="8"/>
        <v/>
      </c>
      <c r="AD23" s="356" t="str">
        <f t="shared" si="9"/>
        <v/>
      </c>
      <c r="AE23" s="356" t="str">
        <f t="shared" si="10"/>
        <v/>
      </c>
    </row>
    <row r="24" spans="1:31" ht="16.5" x14ac:dyDescent="0.2">
      <c r="A24" s="358">
        <v>15</v>
      </c>
      <c r="B24" s="369"/>
      <c r="C24" s="370"/>
      <c r="D24" s="360"/>
      <c r="E24" s="362"/>
      <c r="F24" s="363"/>
      <c r="G24" s="361"/>
      <c r="H24" s="360"/>
      <c r="I24" s="362"/>
      <c r="J24" s="363"/>
      <c r="K24" s="361"/>
      <c r="L24" s="360"/>
      <c r="M24" s="362"/>
      <c r="N24" s="363"/>
      <c r="O24" s="361"/>
      <c r="P24" s="360"/>
      <c r="Q24" s="362"/>
      <c r="R24" s="363"/>
      <c r="S24" s="361"/>
      <c r="T24" s="402" t="str">
        <f t="shared" si="15"/>
        <v/>
      </c>
      <c r="U24" s="353" t="str">
        <f t="shared" si="16"/>
        <v/>
      </c>
      <c r="V24" s="354" t="str">
        <f t="shared" si="17"/>
        <v/>
      </c>
      <c r="W24" s="355" t="str">
        <f t="shared" si="18"/>
        <v/>
      </c>
      <c r="X24" s="356" t="str">
        <f t="shared" si="3"/>
        <v/>
      </c>
      <c r="Y24" s="356" t="str">
        <f t="shared" si="4"/>
        <v/>
      </c>
      <c r="Z24" s="356" t="str">
        <f t="shared" si="5"/>
        <v/>
      </c>
      <c r="AA24" s="357">
        <f t="shared" si="6"/>
        <v>0</v>
      </c>
      <c r="AB24" s="356" t="str">
        <f t="shared" si="7"/>
        <v/>
      </c>
      <c r="AC24" s="356" t="str">
        <f t="shared" si="8"/>
        <v/>
      </c>
      <c r="AD24" s="356" t="str">
        <f t="shared" si="9"/>
        <v/>
      </c>
      <c r="AE24" s="356" t="str">
        <f t="shared" si="10"/>
        <v/>
      </c>
    </row>
    <row r="25" spans="1:31" ht="16.5" x14ac:dyDescent="0.2">
      <c r="A25" s="346">
        <v>16</v>
      </c>
      <c r="B25" s="369"/>
      <c r="C25" s="370"/>
      <c r="D25" s="360"/>
      <c r="E25" s="362"/>
      <c r="F25" s="363"/>
      <c r="G25" s="361"/>
      <c r="H25" s="360"/>
      <c r="I25" s="362"/>
      <c r="J25" s="363"/>
      <c r="K25" s="361"/>
      <c r="L25" s="360"/>
      <c r="M25" s="362"/>
      <c r="N25" s="363"/>
      <c r="O25" s="361"/>
      <c r="P25" s="360"/>
      <c r="Q25" s="362"/>
      <c r="R25" s="363"/>
      <c r="S25" s="361"/>
      <c r="T25" s="402" t="str">
        <f t="shared" si="15"/>
        <v/>
      </c>
      <c r="U25" s="353" t="str">
        <f t="shared" si="16"/>
        <v/>
      </c>
      <c r="V25" s="354" t="str">
        <f t="shared" si="17"/>
        <v/>
      </c>
      <c r="W25" s="355" t="str">
        <f t="shared" si="18"/>
        <v/>
      </c>
      <c r="X25" s="356" t="str">
        <f t="shared" si="3"/>
        <v/>
      </c>
      <c r="Y25" s="356" t="str">
        <f t="shared" si="4"/>
        <v/>
      </c>
      <c r="Z25" s="356" t="str">
        <f t="shared" si="5"/>
        <v/>
      </c>
      <c r="AA25" s="357">
        <f t="shared" si="6"/>
        <v>0</v>
      </c>
      <c r="AB25" s="356" t="str">
        <f t="shared" si="7"/>
        <v/>
      </c>
      <c r="AC25" s="356" t="str">
        <f t="shared" si="8"/>
        <v/>
      </c>
      <c r="AD25" s="356" t="str">
        <f t="shared" si="9"/>
        <v/>
      </c>
      <c r="AE25" s="356" t="str">
        <f t="shared" si="10"/>
        <v/>
      </c>
    </row>
    <row r="26" spans="1:31" ht="16.5" x14ac:dyDescent="0.2">
      <c r="A26" s="358">
        <v>17</v>
      </c>
      <c r="B26" s="369"/>
      <c r="C26" s="370"/>
      <c r="D26" s="360"/>
      <c r="E26" s="362"/>
      <c r="F26" s="363"/>
      <c r="G26" s="361"/>
      <c r="H26" s="360"/>
      <c r="I26" s="362"/>
      <c r="J26" s="363"/>
      <c r="K26" s="361"/>
      <c r="L26" s="360"/>
      <c r="M26" s="362"/>
      <c r="N26" s="363"/>
      <c r="O26" s="361"/>
      <c r="P26" s="360"/>
      <c r="Q26" s="362"/>
      <c r="R26" s="363"/>
      <c r="S26" s="361"/>
      <c r="T26" s="402" t="str">
        <f t="shared" si="15"/>
        <v/>
      </c>
      <c r="U26" s="353" t="str">
        <f t="shared" si="16"/>
        <v/>
      </c>
      <c r="V26" s="354" t="str">
        <f t="shared" si="17"/>
        <v/>
      </c>
      <c r="W26" s="355" t="str">
        <f t="shared" si="18"/>
        <v/>
      </c>
      <c r="X26" s="356" t="str">
        <f t="shared" si="3"/>
        <v/>
      </c>
      <c r="Y26" s="356" t="str">
        <f t="shared" si="4"/>
        <v/>
      </c>
      <c r="Z26" s="356" t="str">
        <f t="shared" si="5"/>
        <v/>
      </c>
      <c r="AA26" s="357">
        <f t="shared" si="6"/>
        <v>0</v>
      </c>
      <c r="AB26" s="356" t="str">
        <f t="shared" si="7"/>
        <v/>
      </c>
      <c r="AC26" s="356" t="str">
        <f t="shared" si="8"/>
        <v/>
      </c>
      <c r="AD26" s="356" t="str">
        <f t="shared" si="9"/>
        <v/>
      </c>
      <c r="AE26" s="356" t="str">
        <f t="shared" si="10"/>
        <v/>
      </c>
    </row>
    <row r="27" spans="1:31" ht="16.5" x14ac:dyDescent="0.2">
      <c r="A27" s="358">
        <v>18</v>
      </c>
      <c r="B27" s="369"/>
      <c r="C27" s="370"/>
      <c r="D27" s="360"/>
      <c r="E27" s="362"/>
      <c r="F27" s="363"/>
      <c r="G27" s="361"/>
      <c r="H27" s="360"/>
      <c r="I27" s="362"/>
      <c r="J27" s="363"/>
      <c r="K27" s="361"/>
      <c r="L27" s="360"/>
      <c r="M27" s="362"/>
      <c r="N27" s="363"/>
      <c r="O27" s="361"/>
      <c r="P27" s="360"/>
      <c r="Q27" s="362"/>
      <c r="R27" s="363"/>
      <c r="S27" s="361"/>
      <c r="T27" s="402" t="str">
        <f t="shared" si="15"/>
        <v/>
      </c>
      <c r="U27" s="353" t="str">
        <f t="shared" si="16"/>
        <v/>
      </c>
      <c r="V27" s="354" t="str">
        <f t="shared" si="17"/>
        <v/>
      </c>
      <c r="W27" s="355" t="str">
        <f t="shared" si="18"/>
        <v/>
      </c>
      <c r="X27" s="356" t="str">
        <f t="shared" si="3"/>
        <v/>
      </c>
      <c r="Y27" s="356" t="str">
        <f t="shared" si="4"/>
        <v/>
      </c>
      <c r="Z27" s="356" t="str">
        <f t="shared" si="5"/>
        <v/>
      </c>
      <c r="AA27" s="357">
        <f t="shared" si="6"/>
        <v>0</v>
      </c>
      <c r="AB27" s="356" t="str">
        <f t="shared" si="7"/>
        <v/>
      </c>
      <c r="AC27" s="356" t="str">
        <f t="shared" si="8"/>
        <v/>
      </c>
      <c r="AD27" s="356" t="str">
        <f t="shared" si="9"/>
        <v/>
      </c>
      <c r="AE27" s="356" t="str">
        <f t="shared" si="10"/>
        <v/>
      </c>
    </row>
    <row r="28" spans="1:31" ht="16.5" x14ac:dyDescent="0.2">
      <c r="A28" s="346">
        <v>19</v>
      </c>
      <c r="B28" s="369"/>
      <c r="C28" s="370"/>
      <c r="D28" s="360"/>
      <c r="E28" s="362"/>
      <c r="F28" s="363"/>
      <c r="G28" s="361"/>
      <c r="H28" s="360"/>
      <c r="I28" s="362"/>
      <c r="J28" s="363"/>
      <c r="K28" s="361"/>
      <c r="L28" s="360"/>
      <c r="M28" s="362"/>
      <c r="N28" s="363"/>
      <c r="O28" s="361"/>
      <c r="P28" s="360"/>
      <c r="Q28" s="362"/>
      <c r="R28" s="363"/>
      <c r="S28" s="361"/>
      <c r="T28" s="402" t="str">
        <f t="shared" si="15"/>
        <v/>
      </c>
      <c r="U28" s="353" t="str">
        <f t="shared" si="16"/>
        <v/>
      </c>
      <c r="V28" s="354" t="str">
        <f t="shared" si="17"/>
        <v/>
      </c>
      <c r="W28" s="355" t="str">
        <f t="shared" si="18"/>
        <v/>
      </c>
      <c r="X28" s="356" t="str">
        <f t="shared" si="3"/>
        <v/>
      </c>
      <c r="Y28" s="356" t="str">
        <f t="shared" si="4"/>
        <v/>
      </c>
      <c r="Z28" s="356" t="str">
        <f t="shared" si="5"/>
        <v/>
      </c>
      <c r="AA28" s="357">
        <f t="shared" si="6"/>
        <v>0</v>
      </c>
      <c r="AB28" s="356" t="str">
        <f t="shared" si="7"/>
        <v/>
      </c>
      <c r="AC28" s="356" t="str">
        <f t="shared" si="8"/>
        <v/>
      </c>
      <c r="AD28" s="356" t="str">
        <f t="shared" si="9"/>
        <v/>
      </c>
      <c r="AE28" s="356" t="str">
        <f t="shared" si="10"/>
        <v/>
      </c>
    </row>
    <row r="29" spans="1:31" ht="16.5" x14ac:dyDescent="0.2">
      <c r="A29" s="358">
        <v>20</v>
      </c>
      <c r="B29" s="369"/>
      <c r="C29" s="370"/>
      <c r="D29" s="360"/>
      <c r="E29" s="362"/>
      <c r="F29" s="363"/>
      <c r="G29" s="361"/>
      <c r="H29" s="360"/>
      <c r="I29" s="362"/>
      <c r="J29" s="363"/>
      <c r="K29" s="361"/>
      <c r="L29" s="360"/>
      <c r="M29" s="362"/>
      <c r="N29" s="363"/>
      <c r="O29" s="361"/>
      <c r="P29" s="360"/>
      <c r="Q29" s="362"/>
      <c r="R29" s="363"/>
      <c r="S29" s="361"/>
      <c r="T29" s="402" t="str">
        <f t="shared" si="15"/>
        <v/>
      </c>
      <c r="U29" s="353" t="str">
        <f t="shared" si="16"/>
        <v/>
      </c>
      <c r="V29" s="354" t="str">
        <f t="shared" si="17"/>
        <v/>
      </c>
      <c r="W29" s="355" t="str">
        <f t="shared" si="18"/>
        <v/>
      </c>
      <c r="X29" s="356" t="str">
        <f t="shared" si="3"/>
        <v/>
      </c>
      <c r="Y29" s="356" t="str">
        <f t="shared" si="4"/>
        <v/>
      </c>
      <c r="Z29" s="356" t="str">
        <f t="shared" si="5"/>
        <v/>
      </c>
      <c r="AA29" s="357">
        <f t="shared" si="6"/>
        <v>0</v>
      </c>
      <c r="AB29" s="356" t="str">
        <f t="shared" si="7"/>
        <v/>
      </c>
      <c r="AC29" s="356" t="str">
        <f t="shared" si="8"/>
        <v/>
      </c>
      <c r="AD29" s="356" t="str">
        <f t="shared" si="9"/>
        <v/>
      </c>
      <c r="AE29" s="356" t="str">
        <f t="shared" si="10"/>
        <v/>
      </c>
    </row>
    <row r="30" spans="1:31" ht="16.5" x14ac:dyDescent="0.2">
      <c r="A30" s="358">
        <v>21</v>
      </c>
      <c r="B30" s="369"/>
      <c r="C30" s="370"/>
      <c r="D30" s="360"/>
      <c r="E30" s="362"/>
      <c r="F30" s="363"/>
      <c r="G30" s="361"/>
      <c r="H30" s="360"/>
      <c r="I30" s="362"/>
      <c r="J30" s="363"/>
      <c r="K30" s="361"/>
      <c r="L30" s="360"/>
      <c r="M30" s="362"/>
      <c r="N30" s="363"/>
      <c r="O30" s="361"/>
      <c r="P30" s="360"/>
      <c r="Q30" s="362"/>
      <c r="R30" s="363"/>
      <c r="S30" s="361"/>
      <c r="T30" s="402" t="str">
        <f t="shared" si="15"/>
        <v/>
      </c>
      <c r="U30" s="353" t="str">
        <f t="shared" si="16"/>
        <v/>
      </c>
      <c r="V30" s="354" t="str">
        <f t="shared" si="17"/>
        <v/>
      </c>
      <c r="W30" s="355" t="str">
        <f t="shared" si="18"/>
        <v/>
      </c>
      <c r="X30" s="356" t="str">
        <f t="shared" si="3"/>
        <v/>
      </c>
      <c r="Y30" s="356" t="str">
        <f t="shared" si="4"/>
        <v/>
      </c>
      <c r="Z30" s="356" t="str">
        <f t="shared" si="5"/>
        <v/>
      </c>
      <c r="AA30" s="357">
        <f t="shared" si="6"/>
        <v>0</v>
      </c>
      <c r="AB30" s="356" t="str">
        <f t="shared" si="7"/>
        <v/>
      </c>
      <c r="AC30" s="356" t="str">
        <f t="shared" si="8"/>
        <v/>
      </c>
      <c r="AD30" s="356" t="str">
        <f t="shared" si="9"/>
        <v/>
      </c>
      <c r="AE30" s="356" t="str">
        <f t="shared" si="10"/>
        <v/>
      </c>
    </row>
    <row r="31" spans="1:31" ht="16.5" x14ac:dyDescent="0.2">
      <c r="A31" s="346">
        <v>22</v>
      </c>
      <c r="B31" s="369"/>
      <c r="C31" s="370"/>
      <c r="D31" s="360"/>
      <c r="E31" s="362"/>
      <c r="F31" s="363"/>
      <c r="G31" s="361"/>
      <c r="H31" s="360"/>
      <c r="I31" s="362"/>
      <c r="J31" s="363"/>
      <c r="K31" s="361"/>
      <c r="L31" s="360"/>
      <c r="M31" s="362"/>
      <c r="N31" s="363"/>
      <c r="O31" s="361"/>
      <c r="P31" s="360"/>
      <c r="Q31" s="362"/>
      <c r="R31" s="363"/>
      <c r="S31" s="361"/>
      <c r="T31" s="402" t="str">
        <f t="shared" si="15"/>
        <v/>
      </c>
      <c r="U31" s="353" t="str">
        <f t="shared" si="16"/>
        <v/>
      </c>
      <c r="V31" s="354" t="str">
        <f t="shared" si="17"/>
        <v/>
      </c>
      <c r="W31" s="355" t="str">
        <f t="shared" si="18"/>
        <v/>
      </c>
      <c r="X31" s="356" t="str">
        <f t="shared" si="3"/>
        <v/>
      </c>
      <c r="Y31" s="356" t="str">
        <f t="shared" si="4"/>
        <v/>
      </c>
      <c r="Z31" s="356" t="str">
        <f t="shared" si="5"/>
        <v/>
      </c>
      <c r="AA31" s="357">
        <f t="shared" si="6"/>
        <v>0</v>
      </c>
      <c r="AB31" s="356" t="str">
        <f t="shared" si="7"/>
        <v/>
      </c>
      <c r="AC31" s="356" t="str">
        <f t="shared" si="8"/>
        <v/>
      </c>
      <c r="AD31" s="356" t="str">
        <f t="shared" si="9"/>
        <v/>
      </c>
      <c r="AE31" s="356" t="str">
        <f t="shared" si="10"/>
        <v/>
      </c>
    </row>
    <row r="32" spans="1:31" ht="16.5" x14ac:dyDescent="0.2">
      <c r="A32" s="358">
        <v>23</v>
      </c>
      <c r="B32" s="369"/>
      <c r="C32" s="370"/>
      <c r="D32" s="360"/>
      <c r="E32" s="362"/>
      <c r="F32" s="363"/>
      <c r="G32" s="361"/>
      <c r="H32" s="360"/>
      <c r="I32" s="362"/>
      <c r="J32" s="363"/>
      <c r="K32" s="361"/>
      <c r="L32" s="360"/>
      <c r="M32" s="362"/>
      <c r="N32" s="363"/>
      <c r="O32" s="361"/>
      <c r="P32" s="360"/>
      <c r="Q32" s="362"/>
      <c r="R32" s="363"/>
      <c r="S32" s="361"/>
      <c r="T32" s="402" t="str">
        <f t="shared" ref="T32:T49" si="19">IF( ISNUMBER(AE32)=TRUE,AE32,"")</f>
        <v/>
      </c>
      <c r="U32" s="353" t="str">
        <f t="shared" ref="U32:U49" si="20">IF(ISNUMBER(D32)=TRUE,SUM(D32,F32,H32,J32,L32,N32,P32,R32)-T32,"")</f>
        <v/>
      </c>
      <c r="V32" s="354" t="str">
        <f t="shared" ref="V32:V49" si="21">IF(ISNUMBER(E32)=TRUE,SUM(E32,G32,I32,K32,M32,O32,Q32,S32),"")</f>
        <v/>
      </c>
      <c r="W32" s="355" t="str">
        <f t="shared" ref="W32:W49" si="22">IF(ISNUMBER(AC32)=TRUE,AC32,"")</f>
        <v/>
      </c>
      <c r="X32" s="356" t="str">
        <f t="shared" si="3"/>
        <v/>
      </c>
      <c r="Y32" s="356" t="str">
        <f t="shared" si="4"/>
        <v/>
      </c>
      <c r="Z32" s="356" t="str">
        <f t="shared" si="5"/>
        <v/>
      </c>
      <c r="AA32" s="357">
        <f t="shared" si="6"/>
        <v>0</v>
      </c>
      <c r="AB32" s="356" t="str">
        <f t="shared" si="7"/>
        <v/>
      </c>
      <c r="AC32" s="356" t="str">
        <f t="shared" si="8"/>
        <v/>
      </c>
      <c r="AD32" s="356" t="str">
        <f t="shared" si="9"/>
        <v/>
      </c>
      <c r="AE32" s="356" t="str">
        <f t="shared" si="10"/>
        <v/>
      </c>
    </row>
    <row r="33" spans="1:31" ht="16.5" x14ac:dyDescent="0.2">
      <c r="A33" s="358">
        <v>24</v>
      </c>
      <c r="B33" s="369"/>
      <c r="C33" s="370"/>
      <c r="D33" s="360"/>
      <c r="E33" s="362"/>
      <c r="F33" s="363"/>
      <c r="G33" s="361"/>
      <c r="H33" s="360"/>
      <c r="I33" s="362"/>
      <c r="J33" s="363"/>
      <c r="K33" s="361"/>
      <c r="L33" s="360"/>
      <c r="M33" s="362"/>
      <c r="N33" s="363"/>
      <c r="O33" s="361"/>
      <c r="P33" s="360"/>
      <c r="Q33" s="362"/>
      <c r="R33" s="363"/>
      <c r="S33" s="361"/>
      <c r="T33" s="402" t="str">
        <f t="shared" si="19"/>
        <v/>
      </c>
      <c r="U33" s="353" t="str">
        <f t="shared" si="20"/>
        <v/>
      </c>
      <c r="V33" s="354" t="str">
        <f t="shared" si="21"/>
        <v/>
      </c>
      <c r="W33" s="355" t="str">
        <f t="shared" si="22"/>
        <v/>
      </c>
      <c r="X33" s="356" t="str">
        <f t="shared" si="3"/>
        <v/>
      </c>
      <c r="Y33" s="356" t="str">
        <f t="shared" si="4"/>
        <v/>
      </c>
      <c r="Z33" s="356" t="str">
        <f t="shared" si="5"/>
        <v/>
      </c>
      <c r="AA33" s="357">
        <f t="shared" si="6"/>
        <v>0</v>
      </c>
      <c r="AB33" s="356" t="str">
        <f t="shared" si="7"/>
        <v/>
      </c>
      <c r="AC33" s="356" t="str">
        <f t="shared" si="8"/>
        <v/>
      </c>
      <c r="AD33" s="356" t="str">
        <f t="shared" si="9"/>
        <v/>
      </c>
      <c r="AE33" s="356" t="str">
        <f t="shared" si="10"/>
        <v/>
      </c>
    </row>
    <row r="34" spans="1:31" ht="16.5" x14ac:dyDescent="0.2">
      <c r="A34" s="346">
        <v>25</v>
      </c>
      <c r="B34" s="369"/>
      <c r="C34" s="370"/>
      <c r="D34" s="360"/>
      <c r="E34" s="362"/>
      <c r="F34" s="363"/>
      <c r="G34" s="361"/>
      <c r="H34" s="360"/>
      <c r="I34" s="362"/>
      <c r="J34" s="363"/>
      <c r="K34" s="361"/>
      <c r="L34" s="360"/>
      <c r="M34" s="362"/>
      <c r="N34" s="363"/>
      <c r="O34" s="361"/>
      <c r="P34" s="360"/>
      <c r="Q34" s="362"/>
      <c r="R34" s="363"/>
      <c r="S34" s="361"/>
      <c r="T34" s="402" t="str">
        <f t="shared" si="19"/>
        <v/>
      </c>
      <c r="U34" s="353" t="str">
        <f t="shared" si="20"/>
        <v/>
      </c>
      <c r="V34" s="354" t="str">
        <f t="shared" si="21"/>
        <v/>
      </c>
      <c r="W34" s="355" t="str">
        <f t="shared" si="22"/>
        <v/>
      </c>
      <c r="X34" s="356" t="str">
        <f t="shared" si="3"/>
        <v/>
      </c>
      <c r="Y34" s="356" t="str">
        <f t="shared" si="4"/>
        <v/>
      </c>
      <c r="Z34" s="356" t="str">
        <f t="shared" si="5"/>
        <v/>
      </c>
      <c r="AA34" s="357">
        <f t="shared" si="6"/>
        <v>0</v>
      </c>
      <c r="AB34" s="356" t="str">
        <f t="shared" si="7"/>
        <v/>
      </c>
      <c r="AC34" s="356" t="str">
        <f t="shared" si="8"/>
        <v/>
      </c>
      <c r="AD34" s="356" t="str">
        <f t="shared" si="9"/>
        <v/>
      </c>
      <c r="AE34" s="356" t="str">
        <f t="shared" si="10"/>
        <v/>
      </c>
    </row>
    <row r="35" spans="1:31" ht="16.5" x14ac:dyDescent="0.2">
      <c r="A35" s="358">
        <v>26</v>
      </c>
      <c r="B35" s="369"/>
      <c r="C35" s="370"/>
      <c r="D35" s="360"/>
      <c r="E35" s="362"/>
      <c r="F35" s="363"/>
      <c r="G35" s="361"/>
      <c r="H35" s="360"/>
      <c r="I35" s="362"/>
      <c r="J35" s="363"/>
      <c r="K35" s="361"/>
      <c r="L35" s="360"/>
      <c r="M35" s="362"/>
      <c r="N35" s="363"/>
      <c r="O35" s="361"/>
      <c r="P35" s="360"/>
      <c r="Q35" s="362"/>
      <c r="R35" s="363"/>
      <c r="S35" s="361"/>
      <c r="T35" s="402" t="str">
        <f t="shared" si="19"/>
        <v/>
      </c>
      <c r="U35" s="353" t="str">
        <f t="shared" si="20"/>
        <v/>
      </c>
      <c r="V35" s="354" t="str">
        <f t="shared" si="21"/>
        <v/>
      </c>
      <c r="W35" s="355" t="str">
        <f t="shared" si="22"/>
        <v/>
      </c>
      <c r="X35" s="356" t="str">
        <f t="shared" si="3"/>
        <v/>
      </c>
      <c r="Y35" s="356" t="str">
        <f t="shared" si="4"/>
        <v/>
      </c>
      <c r="Z35" s="356" t="str">
        <f t="shared" si="5"/>
        <v/>
      </c>
      <c r="AA35" s="357">
        <f t="shared" si="6"/>
        <v>0</v>
      </c>
      <c r="AB35" s="356" t="str">
        <f t="shared" si="7"/>
        <v/>
      </c>
      <c r="AC35" s="356" t="str">
        <f t="shared" si="8"/>
        <v/>
      </c>
      <c r="AD35" s="356" t="str">
        <f t="shared" si="9"/>
        <v/>
      </c>
      <c r="AE35" s="356" t="str">
        <f t="shared" si="10"/>
        <v/>
      </c>
    </row>
    <row r="36" spans="1:31" ht="16.5" x14ac:dyDescent="0.2">
      <c r="A36" s="358">
        <v>27</v>
      </c>
      <c r="B36" s="369"/>
      <c r="C36" s="370"/>
      <c r="D36" s="360"/>
      <c r="E36" s="362"/>
      <c r="F36" s="363"/>
      <c r="G36" s="361"/>
      <c r="H36" s="360"/>
      <c r="I36" s="362"/>
      <c r="J36" s="363"/>
      <c r="K36" s="361"/>
      <c r="L36" s="360"/>
      <c r="M36" s="362"/>
      <c r="N36" s="363"/>
      <c r="O36" s="361"/>
      <c r="P36" s="360"/>
      <c r="Q36" s="362"/>
      <c r="R36" s="363"/>
      <c r="S36" s="361"/>
      <c r="T36" s="402" t="str">
        <f t="shared" si="19"/>
        <v/>
      </c>
      <c r="U36" s="353" t="str">
        <f t="shared" si="20"/>
        <v/>
      </c>
      <c r="V36" s="354" t="str">
        <f t="shared" si="21"/>
        <v/>
      </c>
      <c r="W36" s="355" t="str">
        <f t="shared" si="22"/>
        <v/>
      </c>
      <c r="X36" s="356" t="str">
        <f t="shared" si="3"/>
        <v/>
      </c>
      <c r="Y36" s="356" t="str">
        <f t="shared" si="4"/>
        <v/>
      </c>
      <c r="Z36" s="356" t="str">
        <f t="shared" si="5"/>
        <v/>
      </c>
      <c r="AA36" s="357">
        <f t="shared" si="6"/>
        <v>0</v>
      </c>
      <c r="AB36" s="356" t="str">
        <f t="shared" si="7"/>
        <v/>
      </c>
      <c r="AC36" s="356" t="str">
        <f t="shared" si="8"/>
        <v/>
      </c>
      <c r="AD36" s="356" t="str">
        <f t="shared" si="9"/>
        <v/>
      </c>
      <c r="AE36" s="356" t="str">
        <f t="shared" si="10"/>
        <v/>
      </c>
    </row>
    <row r="37" spans="1:31" ht="16.5" x14ac:dyDescent="0.2">
      <c r="A37" s="346">
        <v>28</v>
      </c>
      <c r="B37" s="369"/>
      <c r="C37" s="370"/>
      <c r="D37" s="360"/>
      <c r="E37" s="362"/>
      <c r="F37" s="363"/>
      <c r="G37" s="361"/>
      <c r="H37" s="360"/>
      <c r="I37" s="362"/>
      <c r="J37" s="363"/>
      <c r="K37" s="361"/>
      <c r="L37" s="360"/>
      <c r="M37" s="362"/>
      <c r="N37" s="363"/>
      <c r="O37" s="361"/>
      <c r="P37" s="360"/>
      <c r="Q37" s="362"/>
      <c r="R37" s="363"/>
      <c r="S37" s="361"/>
      <c r="T37" s="402" t="str">
        <f t="shared" si="19"/>
        <v/>
      </c>
      <c r="U37" s="353" t="str">
        <f t="shared" si="20"/>
        <v/>
      </c>
      <c r="V37" s="354" t="str">
        <f t="shared" si="21"/>
        <v/>
      </c>
      <c r="W37" s="355" t="str">
        <f t="shared" si="22"/>
        <v/>
      </c>
      <c r="X37" s="356" t="str">
        <f t="shared" si="3"/>
        <v/>
      </c>
      <c r="Y37" s="356" t="str">
        <f t="shared" si="4"/>
        <v/>
      </c>
      <c r="Z37" s="356" t="str">
        <f t="shared" si="5"/>
        <v/>
      </c>
      <c r="AA37" s="357">
        <f t="shared" si="6"/>
        <v>0</v>
      </c>
      <c r="AB37" s="356" t="str">
        <f t="shared" si="7"/>
        <v/>
      </c>
      <c r="AC37" s="356" t="str">
        <f t="shared" si="8"/>
        <v/>
      </c>
      <c r="AD37" s="356" t="str">
        <f t="shared" si="9"/>
        <v/>
      </c>
      <c r="AE37" s="356" t="str">
        <f t="shared" si="10"/>
        <v/>
      </c>
    </row>
    <row r="38" spans="1:31" ht="16.5" x14ac:dyDescent="0.2">
      <c r="A38" s="358">
        <v>29</v>
      </c>
      <c r="B38" s="369"/>
      <c r="C38" s="370"/>
      <c r="D38" s="360"/>
      <c r="E38" s="362"/>
      <c r="F38" s="363"/>
      <c r="G38" s="361"/>
      <c r="H38" s="360"/>
      <c r="I38" s="362"/>
      <c r="J38" s="363"/>
      <c r="K38" s="361"/>
      <c r="L38" s="360"/>
      <c r="M38" s="362"/>
      <c r="N38" s="363"/>
      <c r="O38" s="361"/>
      <c r="P38" s="360"/>
      <c r="Q38" s="362"/>
      <c r="R38" s="363"/>
      <c r="S38" s="361"/>
      <c r="T38" s="402" t="str">
        <f t="shared" si="19"/>
        <v/>
      </c>
      <c r="U38" s="353" t="str">
        <f t="shared" si="20"/>
        <v/>
      </c>
      <c r="V38" s="354" t="str">
        <f t="shared" si="21"/>
        <v/>
      </c>
      <c r="W38" s="355" t="str">
        <f t="shared" si="22"/>
        <v/>
      </c>
      <c r="X38" s="356" t="str">
        <f t="shared" si="3"/>
        <v/>
      </c>
      <c r="Y38" s="356" t="str">
        <f t="shared" si="4"/>
        <v/>
      </c>
      <c r="Z38" s="356" t="str">
        <f t="shared" si="5"/>
        <v/>
      </c>
      <c r="AA38" s="357">
        <f t="shared" si="6"/>
        <v>0</v>
      </c>
      <c r="AB38" s="356" t="str">
        <f t="shared" si="7"/>
        <v/>
      </c>
      <c r="AC38" s="356" t="str">
        <f t="shared" si="8"/>
        <v/>
      </c>
      <c r="AD38" s="356" t="str">
        <f t="shared" si="9"/>
        <v/>
      </c>
      <c r="AE38" s="356" t="str">
        <f t="shared" si="10"/>
        <v/>
      </c>
    </row>
    <row r="39" spans="1:31" ht="16.5" x14ac:dyDescent="0.2">
      <c r="A39" s="358">
        <v>30</v>
      </c>
      <c r="B39" s="369"/>
      <c r="C39" s="370"/>
      <c r="D39" s="360"/>
      <c r="E39" s="362"/>
      <c r="F39" s="363"/>
      <c r="G39" s="361"/>
      <c r="H39" s="360"/>
      <c r="I39" s="362"/>
      <c r="J39" s="363"/>
      <c r="K39" s="361"/>
      <c r="L39" s="360"/>
      <c r="M39" s="362"/>
      <c r="N39" s="363"/>
      <c r="O39" s="361"/>
      <c r="P39" s="360"/>
      <c r="Q39" s="362"/>
      <c r="R39" s="363"/>
      <c r="S39" s="361"/>
      <c r="T39" s="402" t="str">
        <f t="shared" si="19"/>
        <v/>
      </c>
      <c r="U39" s="353" t="str">
        <f t="shared" si="20"/>
        <v/>
      </c>
      <c r="V39" s="354" t="str">
        <f t="shared" si="21"/>
        <v/>
      </c>
      <c r="W39" s="355" t="str">
        <f t="shared" si="22"/>
        <v/>
      </c>
      <c r="X39" s="356" t="str">
        <f t="shared" si="3"/>
        <v/>
      </c>
      <c r="Y39" s="356" t="str">
        <f t="shared" si="4"/>
        <v/>
      </c>
      <c r="Z39" s="356" t="str">
        <f t="shared" si="5"/>
        <v/>
      </c>
      <c r="AA39" s="357">
        <f t="shared" si="6"/>
        <v>0</v>
      </c>
      <c r="AB39" s="356" t="str">
        <f t="shared" si="7"/>
        <v/>
      </c>
      <c r="AC39" s="356" t="str">
        <f t="shared" si="8"/>
        <v/>
      </c>
      <c r="AD39" s="356" t="str">
        <f t="shared" si="9"/>
        <v/>
      </c>
      <c r="AE39" s="356" t="str">
        <f t="shared" si="10"/>
        <v/>
      </c>
    </row>
    <row r="40" spans="1:31" ht="16.5" x14ac:dyDescent="0.2">
      <c r="A40" s="346">
        <v>31</v>
      </c>
      <c r="B40" s="369"/>
      <c r="C40" s="370"/>
      <c r="D40" s="360"/>
      <c r="E40" s="362"/>
      <c r="F40" s="363"/>
      <c r="G40" s="361"/>
      <c r="H40" s="360"/>
      <c r="I40" s="362"/>
      <c r="J40" s="363"/>
      <c r="K40" s="361"/>
      <c r="L40" s="360"/>
      <c r="M40" s="362"/>
      <c r="N40" s="363"/>
      <c r="O40" s="361"/>
      <c r="P40" s="360"/>
      <c r="Q40" s="362"/>
      <c r="R40" s="363"/>
      <c r="S40" s="361"/>
      <c r="T40" s="402" t="str">
        <f t="shared" si="19"/>
        <v/>
      </c>
      <c r="U40" s="353" t="str">
        <f t="shared" si="20"/>
        <v/>
      </c>
      <c r="V40" s="354" t="str">
        <f t="shared" si="21"/>
        <v/>
      </c>
      <c r="W40" s="355" t="str">
        <f t="shared" si="22"/>
        <v/>
      </c>
      <c r="X40" s="356" t="str">
        <f t="shared" si="3"/>
        <v/>
      </c>
      <c r="Y40" s="356" t="str">
        <f t="shared" si="4"/>
        <v/>
      </c>
      <c r="Z40" s="356" t="str">
        <f t="shared" si="5"/>
        <v/>
      </c>
      <c r="AA40" s="357">
        <f t="shared" si="6"/>
        <v>0</v>
      </c>
      <c r="AB40" s="356" t="str">
        <f t="shared" si="7"/>
        <v/>
      </c>
      <c r="AC40" s="356" t="str">
        <f t="shared" si="8"/>
        <v/>
      </c>
      <c r="AD40" s="356" t="str">
        <f t="shared" si="9"/>
        <v/>
      </c>
      <c r="AE40" s="356" t="str">
        <f t="shared" si="10"/>
        <v/>
      </c>
    </row>
    <row r="41" spans="1:31" ht="16.5" x14ac:dyDescent="0.2">
      <c r="A41" s="358">
        <v>32</v>
      </c>
      <c r="B41" s="369"/>
      <c r="C41" s="370"/>
      <c r="D41" s="360"/>
      <c r="E41" s="362"/>
      <c r="F41" s="363"/>
      <c r="G41" s="361"/>
      <c r="H41" s="360"/>
      <c r="I41" s="362"/>
      <c r="J41" s="363"/>
      <c r="K41" s="361"/>
      <c r="L41" s="360"/>
      <c r="M41" s="362"/>
      <c r="N41" s="363"/>
      <c r="O41" s="361"/>
      <c r="P41" s="360"/>
      <c r="Q41" s="362"/>
      <c r="R41" s="363"/>
      <c r="S41" s="361"/>
      <c r="T41" s="402" t="str">
        <f t="shared" si="19"/>
        <v/>
      </c>
      <c r="U41" s="353" t="str">
        <f t="shared" si="20"/>
        <v/>
      </c>
      <c r="V41" s="354" t="str">
        <f t="shared" si="21"/>
        <v/>
      </c>
      <c r="W41" s="355" t="str">
        <f t="shared" si="22"/>
        <v/>
      </c>
      <c r="X41" s="356" t="str">
        <f t="shared" si="3"/>
        <v/>
      </c>
      <c r="Y41" s="356" t="str">
        <f t="shared" si="4"/>
        <v/>
      </c>
      <c r="Z41" s="356" t="str">
        <f t="shared" si="5"/>
        <v/>
      </c>
      <c r="AA41" s="357">
        <f t="shared" si="6"/>
        <v>0</v>
      </c>
      <c r="AB41" s="356" t="str">
        <f t="shared" si="7"/>
        <v/>
      </c>
      <c r="AC41" s="356" t="str">
        <f t="shared" si="8"/>
        <v/>
      </c>
      <c r="AD41" s="356" t="str">
        <f t="shared" si="9"/>
        <v/>
      </c>
      <c r="AE41" s="356" t="str">
        <f t="shared" si="10"/>
        <v/>
      </c>
    </row>
    <row r="42" spans="1:31" ht="16.5" x14ac:dyDescent="0.2">
      <c r="A42" s="358">
        <v>33</v>
      </c>
      <c r="B42" s="369"/>
      <c r="C42" s="370"/>
      <c r="D42" s="360"/>
      <c r="E42" s="362"/>
      <c r="F42" s="363"/>
      <c r="G42" s="361"/>
      <c r="H42" s="360"/>
      <c r="I42" s="362"/>
      <c r="J42" s="363"/>
      <c r="K42" s="361"/>
      <c r="L42" s="360"/>
      <c r="M42" s="362"/>
      <c r="N42" s="363"/>
      <c r="O42" s="361"/>
      <c r="P42" s="360"/>
      <c r="Q42" s="362"/>
      <c r="R42" s="363"/>
      <c r="S42" s="361"/>
      <c r="T42" s="402" t="str">
        <f t="shared" si="19"/>
        <v/>
      </c>
      <c r="U42" s="353" t="str">
        <f t="shared" si="20"/>
        <v/>
      </c>
      <c r="V42" s="354" t="str">
        <f t="shared" si="21"/>
        <v/>
      </c>
      <c r="W42" s="355" t="str">
        <f t="shared" si="22"/>
        <v/>
      </c>
      <c r="X42" s="356" t="str">
        <f t="shared" si="3"/>
        <v/>
      </c>
      <c r="Y42" s="356" t="str">
        <f t="shared" si="4"/>
        <v/>
      </c>
      <c r="Z42" s="356" t="str">
        <f t="shared" si="5"/>
        <v/>
      </c>
      <c r="AA42" s="357">
        <f t="shared" si="6"/>
        <v>0</v>
      </c>
      <c r="AB42" s="356" t="str">
        <f t="shared" si="7"/>
        <v/>
      </c>
      <c r="AC42" s="356" t="str">
        <f t="shared" si="8"/>
        <v/>
      </c>
      <c r="AD42" s="356" t="str">
        <f t="shared" si="9"/>
        <v/>
      </c>
      <c r="AE42" s="356" t="str">
        <f t="shared" si="10"/>
        <v/>
      </c>
    </row>
    <row r="43" spans="1:31" ht="16.5" x14ac:dyDescent="0.2">
      <c r="A43" s="346">
        <v>34</v>
      </c>
      <c r="B43" s="369"/>
      <c r="C43" s="370"/>
      <c r="D43" s="360"/>
      <c r="E43" s="362"/>
      <c r="F43" s="363"/>
      <c r="G43" s="361"/>
      <c r="H43" s="360"/>
      <c r="I43" s="362"/>
      <c r="J43" s="363"/>
      <c r="K43" s="361"/>
      <c r="L43" s="360"/>
      <c r="M43" s="362"/>
      <c r="N43" s="363"/>
      <c r="O43" s="361"/>
      <c r="P43" s="360"/>
      <c r="Q43" s="362"/>
      <c r="R43" s="363"/>
      <c r="S43" s="361"/>
      <c r="T43" s="402" t="str">
        <f t="shared" si="19"/>
        <v/>
      </c>
      <c r="U43" s="353" t="str">
        <f t="shared" si="20"/>
        <v/>
      </c>
      <c r="V43" s="354" t="str">
        <f t="shared" si="21"/>
        <v/>
      </c>
      <c r="W43" s="355" t="str">
        <f t="shared" si="22"/>
        <v/>
      </c>
      <c r="X43" s="356" t="str">
        <f t="shared" si="3"/>
        <v/>
      </c>
      <c r="Y43" s="356" t="str">
        <f t="shared" si="4"/>
        <v/>
      </c>
      <c r="Z43" s="356" t="str">
        <f t="shared" si="5"/>
        <v/>
      </c>
      <c r="AA43" s="357">
        <f t="shared" si="6"/>
        <v>0</v>
      </c>
      <c r="AB43" s="356" t="str">
        <f t="shared" si="7"/>
        <v/>
      </c>
      <c r="AC43" s="356" t="str">
        <f t="shared" si="8"/>
        <v/>
      </c>
      <c r="AD43" s="356" t="str">
        <f t="shared" si="9"/>
        <v/>
      </c>
      <c r="AE43" s="356" t="str">
        <f t="shared" si="10"/>
        <v/>
      </c>
    </row>
    <row r="44" spans="1:31" ht="16.5" x14ac:dyDescent="0.2">
      <c r="A44" s="358">
        <v>35</v>
      </c>
      <c r="B44" s="369"/>
      <c r="C44" s="370"/>
      <c r="D44" s="360"/>
      <c r="E44" s="362"/>
      <c r="F44" s="363"/>
      <c r="G44" s="361"/>
      <c r="H44" s="360"/>
      <c r="I44" s="362"/>
      <c r="J44" s="363"/>
      <c r="K44" s="361"/>
      <c r="L44" s="360"/>
      <c r="M44" s="362"/>
      <c r="N44" s="363"/>
      <c r="O44" s="361"/>
      <c r="P44" s="360"/>
      <c r="Q44" s="362"/>
      <c r="R44" s="363"/>
      <c r="S44" s="361"/>
      <c r="T44" s="402" t="str">
        <f t="shared" si="19"/>
        <v/>
      </c>
      <c r="U44" s="353" t="str">
        <f t="shared" si="20"/>
        <v/>
      </c>
      <c r="V44" s="354" t="str">
        <f t="shared" si="21"/>
        <v/>
      </c>
      <c r="W44" s="355" t="str">
        <f t="shared" si="22"/>
        <v/>
      </c>
      <c r="X44" s="356" t="str">
        <f t="shared" si="3"/>
        <v/>
      </c>
      <c r="Y44" s="356" t="str">
        <f t="shared" si="4"/>
        <v/>
      </c>
      <c r="Z44" s="356" t="str">
        <f t="shared" si="5"/>
        <v/>
      </c>
      <c r="AA44" s="357">
        <f t="shared" si="6"/>
        <v>0</v>
      </c>
      <c r="AB44" s="356" t="str">
        <f t="shared" si="7"/>
        <v/>
      </c>
      <c r="AC44" s="356" t="str">
        <f t="shared" si="8"/>
        <v/>
      </c>
      <c r="AD44" s="356" t="str">
        <f t="shared" si="9"/>
        <v/>
      </c>
      <c r="AE44" s="356" t="str">
        <f t="shared" si="10"/>
        <v/>
      </c>
    </row>
    <row r="45" spans="1:31" ht="16.5" x14ac:dyDescent="0.2">
      <c r="A45" s="358">
        <v>36</v>
      </c>
      <c r="B45" s="369"/>
      <c r="C45" s="370"/>
      <c r="D45" s="360"/>
      <c r="E45" s="362"/>
      <c r="F45" s="363"/>
      <c r="G45" s="361"/>
      <c r="H45" s="360"/>
      <c r="I45" s="362"/>
      <c r="J45" s="363"/>
      <c r="K45" s="361"/>
      <c r="L45" s="360"/>
      <c r="M45" s="362"/>
      <c r="N45" s="363"/>
      <c r="O45" s="361"/>
      <c r="P45" s="360"/>
      <c r="Q45" s="362"/>
      <c r="R45" s="363"/>
      <c r="S45" s="361"/>
      <c r="T45" s="402" t="str">
        <f t="shared" si="19"/>
        <v/>
      </c>
      <c r="U45" s="353" t="str">
        <f t="shared" si="20"/>
        <v/>
      </c>
      <c r="V45" s="354" t="str">
        <f t="shared" si="21"/>
        <v/>
      </c>
      <c r="W45" s="355" t="str">
        <f t="shared" si="22"/>
        <v/>
      </c>
      <c r="X45" s="356" t="str">
        <f t="shared" si="3"/>
        <v/>
      </c>
      <c r="Y45" s="356" t="str">
        <f t="shared" si="4"/>
        <v/>
      </c>
      <c r="Z45" s="356" t="str">
        <f t="shared" si="5"/>
        <v/>
      </c>
      <c r="AA45" s="357">
        <f t="shared" si="6"/>
        <v>0</v>
      </c>
      <c r="AB45" s="356" t="str">
        <f t="shared" si="7"/>
        <v/>
      </c>
      <c r="AC45" s="356" t="str">
        <f t="shared" si="8"/>
        <v/>
      </c>
      <c r="AD45" s="356" t="str">
        <f t="shared" si="9"/>
        <v/>
      </c>
      <c r="AE45" s="356" t="str">
        <f t="shared" si="10"/>
        <v/>
      </c>
    </row>
    <row r="46" spans="1:31" ht="16.5" x14ac:dyDescent="0.2">
      <c r="A46" s="346">
        <v>37</v>
      </c>
      <c r="B46" s="369"/>
      <c r="C46" s="370"/>
      <c r="D46" s="360"/>
      <c r="E46" s="362"/>
      <c r="F46" s="363"/>
      <c r="G46" s="361"/>
      <c r="H46" s="360"/>
      <c r="I46" s="362"/>
      <c r="J46" s="363"/>
      <c r="K46" s="361"/>
      <c r="L46" s="360"/>
      <c r="M46" s="362"/>
      <c r="N46" s="363"/>
      <c r="O46" s="361"/>
      <c r="P46" s="360"/>
      <c r="Q46" s="362"/>
      <c r="R46" s="363"/>
      <c r="S46" s="361"/>
      <c r="T46" s="402" t="str">
        <f t="shared" si="19"/>
        <v/>
      </c>
      <c r="U46" s="353" t="str">
        <f t="shared" si="20"/>
        <v/>
      </c>
      <c r="V46" s="354" t="str">
        <f t="shared" si="21"/>
        <v/>
      </c>
      <c r="W46" s="355" t="str">
        <f t="shared" si="22"/>
        <v/>
      </c>
      <c r="X46" s="356" t="str">
        <f t="shared" si="3"/>
        <v/>
      </c>
      <c r="Y46" s="356" t="str">
        <f t="shared" si="4"/>
        <v/>
      </c>
      <c r="Z46" s="356" t="str">
        <f t="shared" si="5"/>
        <v/>
      </c>
      <c r="AA46" s="357">
        <f t="shared" si="6"/>
        <v>0</v>
      </c>
      <c r="AB46" s="356" t="str">
        <f t="shared" si="7"/>
        <v/>
      </c>
      <c r="AC46" s="356" t="str">
        <f t="shared" si="8"/>
        <v/>
      </c>
      <c r="AD46" s="356" t="str">
        <f t="shared" si="9"/>
        <v/>
      </c>
      <c r="AE46" s="356" t="str">
        <f t="shared" si="10"/>
        <v/>
      </c>
    </row>
    <row r="47" spans="1:31" ht="16.5" x14ac:dyDescent="0.2">
      <c r="A47" s="358">
        <v>38</v>
      </c>
      <c r="B47" s="369"/>
      <c r="C47" s="370"/>
      <c r="D47" s="360"/>
      <c r="E47" s="362"/>
      <c r="F47" s="363"/>
      <c r="G47" s="361"/>
      <c r="H47" s="360"/>
      <c r="I47" s="362"/>
      <c r="J47" s="363"/>
      <c r="K47" s="361"/>
      <c r="L47" s="360"/>
      <c r="M47" s="362"/>
      <c r="N47" s="363"/>
      <c r="O47" s="361"/>
      <c r="P47" s="360"/>
      <c r="Q47" s="362"/>
      <c r="R47" s="363"/>
      <c r="S47" s="361"/>
      <c r="T47" s="402" t="str">
        <f t="shared" si="19"/>
        <v/>
      </c>
      <c r="U47" s="353" t="str">
        <f t="shared" si="20"/>
        <v/>
      </c>
      <c r="V47" s="354" t="str">
        <f t="shared" si="21"/>
        <v/>
      </c>
      <c r="W47" s="355" t="str">
        <f t="shared" si="22"/>
        <v/>
      </c>
      <c r="X47" s="356" t="str">
        <f t="shared" si="3"/>
        <v/>
      </c>
      <c r="Y47" s="356" t="str">
        <f t="shared" si="4"/>
        <v/>
      </c>
      <c r="Z47" s="356" t="str">
        <f t="shared" si="5"/>
        <v/>
      </c>
      <c r="AA47" s="357">
        <f t="shared" si="6"/>
        <v>0</v>
      </c>
      <c r="AB47" s="356" t="str">
        <f t="shared" si="7"/>
        <v/>
      </c>
      <c r="AC47" s="356" t="str">
        <f t="shared" si="8"/>
        <v/>
      </c>
      <c r="AD47" s="356" t="str">
        <f t="shared" si="9"/>
        <v/>
      </c>
      <c r="AE47" s="356" t="str">
        <f t="shared" si="10"/>
        <v/>
      </c>
    </row>
    <row r="48" spans="1:31" ht="16.5" x14ac:dyDescent="0.2">
      <c r="A48" s="358">
        <v>39</v>
      </c>
      <c r="B48" s="369"/>
      <c r="C48" s="370"/>
      <c r="D48" s="360"/>
      <c r="E48" s="362"/>
      <c r="F48" s="363"/>
      <c r="G48" s="361"/>
      <c r="H48" s="360"/>
      <c r="I48" s="362"/>
      <c r="J48" s="363"/>
      <c r="K48" s="361"/>
      <c r="L48" s="360"/>
      <c r="M48" s="362"/>
      <c r="N48" s="363"/>
      <c r="O48" s="361"/>
      <c r="P48" s="360"/>
      <c r="Q48" s="362"/>
      <c r="R48" s="363"/>
      <c r="S48" s="361"/>
      <c r="T48" s="402" t="str">
        <f t="shared" si="19"/>
        <v/>
      </c>
      <c r="U48" s="353" t="str">
        <f t="shared" si="20"/>
        <v/>
      </c>
      <c r="V48" s="354" t="str">
        <f t="shared" si="21"/>
        <v/>
      </c>
      <c r="W48" s="355" t="str">
        <f t="shared" si="22"/>
        <v/>
      </c>
      <c r="X48" s="356" t="str">
        <f t="shared" si="3"/>
        <v/>
      </c>
      <c r="Y48" s="356" t="str">
        <f t="shared" si="4"/>
        <v/>
      </c>
      <c r="Z48" s="356" t="str">
        <f t="shared" si="5"/>
        <v/>
      </c>
      <c r="AA48" s="357">
        <f t="shared" si="6"/>
        <v>0</v>
      </c>
      <c r="AB48" s="356" t="str">
        <f t="shared" si="7"/>
        <v/>
      </c>
      <c r="AC48" s="356" t="str">
        <f t="shared" si="8"/>
        <v/>
      </c>
      <c r="AD48" s="356" t="str">
        <f t="shared" si="9"/>
        <v/>
      </c>
      <c r="AE48" s="356" t="str">
        <f t="shared" si="10"/>
        <v/>
      </c>
    </row>
    <row r="49" spans="1:31" ht="17.25" thickBot="1" x14ac:dyDescent="0.25">
      <c r="A49" s="371">
        <v>40</v>
      </c>
      <c r="B49" s="372"/>
      <c r="C49" s="373"/>
      <c r="D49" s="374"/>
      <c r="E49" s="375"/>
      <c r="F49" s="376"/>
      <c r="G49" s="377"/>
      <c r="H49" s="374"/>
      <c r="I49" s="375"/>
      <c r="J49" s="376"/>
      <c r="K49" s="377"/>
      <c r="L49" s="374"/>
      <c r="M49" s="375"/>
      <c r="N49" s="376"/>
      <c r="O49" s="377"/>
      <c r="P49" s="374"/>
      <c r="Q49" s="375"/>
      <c r="R49" s="376"/>
      <c r="S49" s="377"/>
      <c r="T49" s="401" t="str">
        <f t="shared" si="19"/>
        <v/>
      </c>
      <c r="U49" s="400" t="str">
        <f t="shared" si="20"/>
        <v/>
      </c>
      <c r="V49" s="378" t="str">
        <f t="shared" si="21"/>
        <v/>
      </c>
      <c r="W49" s="379" t="str">
        <f t="shared" si="22"/>
        <v/>
      </c>
      <c r="X49" s="356" t="str">
        <f t="shared" si="3"/>
        <v/>
      </c>
      <c r="Y49" s="356" t="str">
        <f t="shared" si="4"/>
        <v/>
      </c>
      <c r="Z49" s="356" t="str">
        <f t="shared" si="5"/>
        <v/>
      </c>
      <c r="AA49" s="357">
        <f t="shared" si="6"/>
        <v>0</v>
      </c>
      <c r="AB49" s="356" t="str">
        <f t="shared" si="7"/>
        <v/>
      </c>
      <c r="AC49" s="356" t="str">
        <f t="shared" si="8"/>
        <v/>
      </c>
      <c r="AD49" s="356" t="str">
        <f t="shared" si="9"/>
        <v/>
      </c>
      <c r="AE49" s="356" t="str">
        <f t="shared" si="10"/>
        <v/>
      </c>
    </row>
    <row r="50" spans="1:31" ht="16.5" thickTop="1" x14ac:dyDescent="0.2">
      <c r="B50" s="380"/>
      <c r="C50" s="381"/>
      <c r="D50" s="382"/>
      <c r="E50" s="383"/>
      <c r="F50" s="382"/>
      <c r="G50" s="383"/>
      <c r="H50" s="382"/>
      <c r="I50" s="383"/>
      <c r="J50" s="382"/>
      <c r="K50" s="383"/>
      <c r="L50" s="382"/>
      <c r="M50" s="383"/>
      <c r="N50" s="382"/>
      <c r="O50" s="383"/>
      <c r="P50" s="382"/>
      <c r="Q50" s="383"/>
      <c r="R50" s="382"/>
      <c r="S50" s="383"/>
      <c r="T50" s="383"/>
      <c r="U50" s="382"/>
      <c r="V50" s="383"/>
      <c r="W50" s="384"/>
    </row>
    <row r="51" spans="1:31" ht="15.75" x14ac:dyDescent="0.2">
      <c r="B51" s="380"/>
      <c r="C51" s="381"/>
      <c r="D51" s="382"/>
      <c r="E51" s="383"/>
      <c r="F51" s="382"/>
      <c r="G51" s="383"/>
      <c r="H51" s="382"/>
      <c r="I51" s="383"/>
      <c r="J51" s="382"/>
      <c r="K51" s="383"/>
      <c r="L51" s="382"/>
      <c r="M51" s="383"/>
      <c r="N51" s="382"/>
      <c r="O51" s="383"/>
      <c r="P51" s="382"/>
      <c r="Q51" s="383"/>
      <c r="R51" s="382"/>
      <c r="S51" s="383"/>
      <c r="T51" s="383"/>
      <c r="U51" s="382"/>
      <c r="V51" s="383"/>
      <c r="W51" s="384"/>
    </row>
    <row r="52" spans="1:31" ht="15.75" x14ac:dyDescent="0.2">
      <c r="B52" s="380"/>
      <c r="C52" s="381"/>
      <c r="D52" s="382"/>
      <c r="E52" s="383"/>
      <c r="F52" s="382"/>
      <c r="G52" s="383"/>
      <c r="H52" s="382"/>
      <c r="I52" s="383"/>
      <c r="J52" s="382"/>
      <c r="K52" s="383"/>
      <c r="L52" s="382"/>
      <c r="M52" s="383"/>
      <c r="N52" s="382"/>
      <c r="O52" s="383"/>
      <c r="P52" s="382"/>
      <c r="Q52" s="383"/>
      <c r="R52" s="382"/>
      <c r="S52" s="383"/>
      <c r="T52" s="383"/>
      <c r="U52" s="382"/>
      <c r="V52" s="383"/>
      <c r="W52" s="384"/>
    </row>
    <row r="53" spans="1:31" ht="15.75" x14ac:dyDescent="0.2">
      <c r="B53" s="380"/>
      <c r="C53" s="381"/>
      <c r="D53" s="382"/>
      <c r="E53" s="383"/>
      <c r="F53" s="382"/>
      <c r="G53" s="383"/>
      <c r="H53" s="382"/>
      <c r="I53" s="383"/>
      <c r="J53" s="382"/>
      <c r="K53" s="383"/>
      <c r="L53" s="382"/>
      <c r="M53" s="383"/>
      <c r="N53" s="382"/>
      <c r="O53" s="383"/>
      <c r="P53" s="382"/>
      <c r="Q53" s="383"/>
      <c r="R53" s="382"/>
      <c r="S53" s="383"/>
      <c r="T53" s="383"/>
      <c r="U53" s="382"/>
      <c r="V53" s="383"/>
      <c r="W53" s="384"/>
    </row>
  </sheetData>
  <sortState ref="B11:V17">
    <sortCondition ref="U11:U17"/>
    <sortCondition descending="1" ref="V11:V17"/>
  </sortState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WWC983050:WWC983089 JQ10:JQ49 TM10:TM49 ADI10:ADI49 ANE10:ANE49 AXA10:AXA49 BGW10:BGW49 BQS10:BQS49 CAO10:CAO49 CKK10:CKK49 CUG10:CUG49 DEC10:DEC49 DNY10:DNY49 DXU10:DXU49 EHQ10:EHQ49 ERM10:ERM49 FBI10:FBI49 FLE10:FLE49 FVA10:FVA49 GEW10:GEW49 GOS10:GOS49 GYO10:GYO49 HIK10:HIK49 HSG10:HSG49 ICC10:ICC49 ILY10:ILY49 IVU10:IVU49 JFQ10:JFQ49 JPM10:JPM49 JZI10:JZI49 KJE10:KJE49 KTA10:KTA49 LCW10:LCW49 LMS10:LMS49 LWO10:LWO49 MGK10:MGK49 MQG10:MQG49 NAC10:NAC49 NJY10:NJY49 NTU10:NTU49 ODQ10:ODQ49 ONM10:ONM49 OXI10:OXI49 PHE10:PHE49 PRA10:PRA49 QAW10:QAW49 QKS10:QKS49 QUO10:QUO49 REK10:REK49 ROG10:ROG49 RYC10:RYC49 SHY10:SHY49 SRU10:SRU49 TBQ10:TBQ49 TLM10:TLM49 TVI10:TVI49 UFE10:UFE49 UPA10:UPA49 UYW10:UYW49 VIS10:VIS49 VSO10:VSO49 WCK10:WCK49 WMG10:WMG49 WWC10:WWC49 U65546:U65585 JQ65546:JQ65585 TM65546:TM65585 ADI65546:ADI65585 ANE65546:ANE65585 AXA65546:AXA65585 BGW65546:BGW65585 BQS65546:BQS65585 CAO65546:CAO65585 CKK65546:CKK65585 CUG65546:CUG65585 DEC65546:DEC65585 DNY65546:DNY65585 DXU65546:DXU65585 EHQ65546:EHQ65585 ERM65546:ERM65585 FBI65546:FBI65585 FLE65546:FLE65585 FVA65546:FVA65585 GEW65546:GEW65585 GOS65546:GOS65585 GYO65546:GYO65585 HIK65546:HIK65585 HSG65546:HSG65585 ICC65546:ICC65585 ILY65546:ILY65585 IVU65546:IVU65585 JFQ65546:JFQ65585 JPM65546:JPM65585 JZI65546:JZI65585 KJE65546:KJE65585 KTA65546:KTA65585 LCW65546:LCW65585 LMS65546:LMS65585 LWO65546:LWO65585 MGK65546:MGK65585 MQG65546:MQG65585 NAC65546:NAC65585 NJY65546:NJY65585 NTU65546:NTU65585 ODQ65546:ODQ65585 ONM65546:ONM65585 OXI65546:OXI65585 PHE65546:PHE65585 PRA65546:PRA65585 QAW65546:QAW65585 QKS65546:QKS65585 QUO65546:QUO65585 REK65546:REK65585 ROG65546:ROG65585 RYC65546:RYC65585 SHY65546:SHY65585 SRU65546:SRU65585 TBQ65546:TBQ65585 TLM65546:TLM65585 TVI65546:TVI65585 UFE65546:UFE65585 UPA65546:UPA65585 UYW65546:UYW65585 VIS65546:VIS65585 VSO65546:VSO65585 WCK65546:WCK65585 WMG65546:WMG65585 WWC65546:WWC65585 U131082:U131121 JQ131082:JQ131121 TM131082:TM131121 ADI131082:ADI131121 ANE131082:ANE131121 AXA131082:AXA131121 BGW131082:BGW131121 BQS131082:BQS131121 CAO131082:CAO131121 CKK131082:CKK131121 CUG131082:CUG131121 DEC131082:DEC131121 DNY131082:DNY131121 DXU131082:DXU131121 EHQ131082:EHQ131121 ERM131082:ERM131121 FBI131082:FBI131121 FLE131082:FLE131121 FVA131082:FVA131121 GEW131082:GEW131121 GOS131082:GOS131121 GYO131082:GYO131121 HIK131082:HIK131121 HSG131082:HSG131121 ICC131082:ICC131121 ILY131082:ILY131121 IVU131082:IVU131121 JFQ131082:JFQ131121 JPM131082:JPM131121 JZI131082:JZI131121 KJE131082:KJE131121 KTA131082:KTA131121 LCW131082:LCW131121 LMS131082:LMS131121 LWO131082:LWO131121 MGK131082:MGK131121 MQG131082:MQG131121 NAC131082:NAC131121 NJY131082:NJY131121 NTU131082:NTU131121 ODQ131082:ODQ131121 ONM131082:ONM131121 OXI131082:OXI131121 PHE131082:PHE131121 PRA131082:PRA131121 QAW131082:QAW131121 QKS131082:QKS131121 QUO131082:QUO131121 REK131082:REK131121 ROG131082:ROG131121 RYC131082:RYC131121 SHY131082:SHY131121 SRU131082:SRU131121 TBQ131082:TBQ131121 TLM131082:TLM131121 TVI131082:TVI131121 UFE131082:UFE131121 UPA131082:UPA131121 UYW131082:UYW131121 VIS131082:VIS131121 VSO131082:VSO131121 WCK131082:WCK131121 WMG131082:WMG131121 WWC131082:WWC131121 U196618:U196657 JQ196618:JQ196657 TM196618:TM196657 ADI196618:ADI196657 ANE196618:ANE196657 AXA196618:AXA196657 BGW196618:BGW196657 BQS196618:BQS196657 CAO196618:CAO196657 CKK196618:CKK196657 CUG196618:CUG196657 DEC196618:DEC196657 DNY196618:DNY196657 DXU196618:DXU196657 EHQ196618:EHQ196657 ERM196618:ERM196657 FBI196618:FBI196657 FLE196618:FLE196657 FVA196618:FVA196657 GEW196618:GEW196657 GOS196618:GOS196657 GYO196618:GYO196657 HIK196618:HIK196657 HSG196618:HSG196657 ICC196618:ICC196657 ILY196618:ILY196657 IVU196618:IVU196657 JFQ196618:JFQ196657 JPM196618:JPM196657 JZI196618:JZI196657 KJE196618:KJE196657 KTA196618:KTA196657 LCW196618:LCW196657 LMS196618:LMS196657 LWO196618:LWO196657 MGK196618:MGK196657 MQG196618:MQG196657 NAC196618:NAC196657 NJY196618:NJY196657 NTU196618:NTU196657 ODQ196618:ODQ196657 ONM196618:ONM196657 OXI196618:OXI196657 PHE196618:PHE196657 PRA196618:PRA196657 QAW196618:QAW196657 QKS196618:QKS196657 QUO196618:QUO196657 REK196618:REK196657 ROG196618:ROG196657 RYC196618:RYC196657 SHY196618:SHY196657 SRU196618:SRU196657 TBQ196618:TBQ196657 TLM196618:TLM196657 TVI196618:TVI196657 UFE196618:UFE196657 UPA196618:UPA196657 UYW196618:UYW196657 VIS196618:VIS196657 VSO196618:VSO196657 WCK196618:WCK196657 WMG196618:WMG196657 WWC196618:WWC196657 U262154:U262193 JQ262154:JQ262193 TM262154:TM262193 ADI262154:ADI262193 ANE262154:ANE262193 AXA262154:AXA262193 BGW262154:BGW262193 BQS262154:BQS262193 CAO262154:CAO262193 CKK262154:CKK262193 CUG262154:CUG262193 DEC262154:DEC262193 DNY262154:DNY262193 DXU262154:DXU262193 EHQ262154:EHQ262193 ERM262154:ERM262193 FBI262154:FBI262193 FLE262154:FLE262193 FVA262154:FVA262193 GEW262154:GEW262193 GOS262154:GOS262193 GYO262154:GYO262193 HIK262154:HIK262193 HSG262154:HSG262193 ICC262154:ICC262193 ILY262154:ILY262193 IVU262154:IVU262193 JFQ262154:JFQ262193 JPM262154:JPM262193 JZI262154:JZI262193 KJE262154:KJE262193 KTA262154:KTA262193 LCW262154:LCW262193 LMS262154:LMS262193 LWO262154:LWO262193 MGK262154:MGK262193 MQG262154:MQG262193 NAC262154:NAC262193 NJY262154:NJY262193 NTU262154:NTU262193 ODQ262154:ODQ262193 ONM262154:ONM262193 OXI262154:OXI262193 PHE262154:PHE262193 PRA262154:PRA262193 QAW262154:QAW262193 QKS262154:QKS262193 QUO262154:QUO262193 REK262154:REK262193 ROG262154:ROG262193 RYC262154:RYC262193 SHY262154:SHY262193 SRU262154:SRU262193 TBQ262154:TBQ262193 TLM262154:TLM262193 TVI262154:TVI262193 UFE262154:UFE262193 UPA262154:UPA262193 UYW262154:UYW262193 VIS262154:VIS262193 VSO262154:VSO262193 WCK262154:WCK262193 WMG262154:WMG262193 WWC262154:WWC262193 U327690:U327729 JQ327690:JQ327729 TM327690:TM327729 ADI327690:ADI327729 ANE327690:ANE327729 AXA327690:AXA327729 BGW327690:BGW327729 BQS327690:BQS327729 CAO327690:CAO327729 CKK327690:CKK327729 CUG327690:CUG327729 DEC327690:DEC327729 DNY327690:DNY327729 DXU327690:DXU327729 EHQ327690:EHQ327729 ERM327690:ERM327729 FBI327690:FBI327729 FLE327690:FLE327729 FVA327690:FVA327729 GEW327690:GEW327729 GOS327690:GOS327729 GYO327690:GYO327729 HIK327690:HIK327729 HSG327690:HSG327729 ICC327690:ICC327729 ILY327690:ILY327729 IVU327690:IVU327729 JFQ327690:JFQ327729 JPM327690:JPM327729 JZI327690:JZI327729 KJE327690:KJE327729 KTA327690:KTA327729 LCW327690:LCW327729 LMS327690:LMS327729 LWO327690:LWO327729 MGK327690:MGK327729 MQG327690:MQG327729 NAC327690:NAC327729 NJY327690:NJY327729 NTU327690:NTU327729 ODQ327690:ODQ327729 ONM327690:ONM327729 OXI327690:OXI327729 PHE327690:PHE327729 PRA327690:PRA327729 QAW327690:QAW327729 QKS327690:QKS327729 QUO327690:QUO327729 REK327690:REK327729 ROG327690:ROG327729 RYC327690:RYC327729 SHY327690:SHY327729 SRU327690:SRU327729 TBQ327690:TBQ327729 TLM327690:TLM327729 TVI327690:TVI327729 UFE327690:UFE327729 UPA327690:UPA327729 UYW327690:UYW327729 VIS327690:VIS327729 VSO327690:VSO327729 WCK327690:WCK327729 WMG327690:WMG327729 WWC327690:WWC327729 U393226:U393265 JQ393226:JQ393265 TM393226:TM393265 ADI393226:ADI393265 ANE393226:ANE393265 AXA393226:AXA393265 BGW393226:BGW393265 BQS393226:BQS393265 CAO393226:CAO393265 CKK393226:CKK393265 CUG393226:CUG393265 DEC393226:DEC393265 DNY393226:DNY393265 DXU393226:DXU393265 EHQ393226:EHQ393265 ERM393226:ERM393265 FBI393226:FBI393265 FLE393226:FLE393265 FVA393226:FVA393265 GEW393226:GEW393265 GOS393226:GOS393265 GYO393226:GYO393265 HIK393226:HIK393265 HSG393226:HSG393265 ICC393226:ICC393265 ILY393226:ILY393265 IVU393226:IVU393265 JFQ393226:JFQ393265 JPM393226:JPM393265 JZI393226:JZI393265 KJE393226:KJE393265 KTA393226:KTA393265 LCW393226:LCW393265 LMS393226:LMS393265 LWO393226:LWO393265 MGK393226:MGK393265 MQG393226:MQG393265 NAC393226:NAC393265 NJY393226:NJY393265 NTU393226:NTU393265 ODQ393226:ODQ393265 ONM393226:ONM393265 OXI393226:OXI393265 PHE393226:PHE393265 PRA393226:PRA393265 QAW393226:QAW393265 QKS393226:QKS393265 QUO393226:QUO393265 REK393226:REK393265 ROG393226:ROG393265 RYC393226:RYC393265 SHY393226:SHY393265 SRU393226:SRU393265 TBQ393226:TBQ393265 TLM393226:TLM393265 TVI393226:TVI393265 UFE393226:UFE393265 UPA393226:UPA393265 UYW393226:UYW393265 VIS393226:VIS393265 VSO393226:VSO393265 WCK393226:WCK393265 WMG393226:WMG393265 WWC393226:WWC393265 U458762:U458801 JQ458762:JQ458801 TM458762:TM458801 ADI458762:ADI458801 ANE458762:ANE458801 AXA458762:AXA458801 BGW458762:BGW458801 BQS458762:BQS458801 CAO458762:CAO458801 CKK458762:CKK458801 CUG458762:CUG458801 DEC458762:DEC458801 DNY458762:DNY458801 DXU458762:DXU458801 EHQ458762:EHQ458801 ERM458762:ERM458801 FBI458762:FBI458801 FLE458762:FLE458801 FVA458762:FVA458801 GEW458762:GEW458801 GOS458762:GOS458801 GYO458762:GYO458801 HIK458762:HIK458801 HSG458762:HSG458801 ICC458762:ICC458801 ILY458762:ILY458801 IVU458762:IVU458801 JFQ458762:JFQ458801 JPM458762:JPM458801 JZI458762:JZI458801 KJE458762:KJE458801 KTA458762:KTA458801 LCW458762:LCW458801 LMS458762:LMS458801 LWO458762:LWO458801 MGK458762:MGK458801 MQG458762:MQG458801 NAC458762:NAC458801 NJY458762:NJY458801 NTU458762:NTU458801 ODQ458762:ODQ458801 ONM458762:ONM458801 OXI458762:OXI458801 PHE458762:PHE458801 PRA458762:PRA458801 QAW458762:QAW458801 QKS458762:QKS458801 QUO458762:QUO458801 REK458762:REK458801 ROG458762:ROG458801 RYC458762:RYC458801 SHY458762:SHY458801 SRU458762:SRU458801 TBQ458762:TBQ458801 TLM458762:TLM458801 TVI458762:TVI458801 UFE458762:UFE458801 UPA458762:UPA458801 UYW458762:UYW458801 VIS458762:VIS458801 VSO458762:VSO458801 WCK458762:WCK458801 WMG458762:WMG458801 WWC458762:WWC458801 U524298:U524337 JQ524298:JQ524337 TM524298:TM524337 ADI524298:ADI524337 ANE524298:ANE524337 AXA524298:AXA524337 BGW524298:BGW524337 BQS524298:BQS524337 CAO524298:CAO524337 CKK524298:CKK524337 CUG524298:CUG524337 DEC524298:DEC524337 DNY524298:DNY524337 DXU524298:DXU524337 EHQ524298:EHQ524337 ERM524298:ERM524337 FBI524298:FBI524337 FLE524298:FLE524337 FVA524298:FVA524337 GEW524298:GEW524337 GOS524298:GOS524337 GYO524298:GYO524337 HIK524298:HIK524337 HSG524298:HSG524337 ICC524298:ICC524337 ILY524298:ILY524337 IVU524298:IVU524337 JFQ524298:JFQ524337 JPM524298:JPM524337 JZI524298:JZI524337 KJE524298:KJE524337 KTA524298:KTA524337 LCW524298:LCW524337 LMS524298:LMS524337 LWO524298:LWO524337 MGK524298:MGK524337 MQG524298:MQG524337 NAC524298:NAC524337 NJY524298:NJY524337 NTU524298:NTU524337 ODQ524298:ODQ524337 ONM524298:ONM524337 OXI524298:OXI524337 PHE524298:PHE524337 PRA524298:PRA524337 QAW524298:QAW524337 QKS524298:QKS524337 QUO524298:QUO524337 REK524298:REK524337 ROG524298:ROG524337 RYC524298:RYC524337 SHY524298:SHY524337 SRU524298:SRU524337 TBQ524298:TBQ524337 TLM524298:TLM524337 TVI524298:TVI524337 UFE524298:UFE524337 UPA524298:UPA524337 UYW524298:UYW524337 VIS524298:VIS524337 VSO524298:VSO524337 WCK524298:WCK524337 WMG524298:WMG524337 WWC524298:WWC524337 U589834:U589873 JQ589834:JQ589873 TM589834:TM589873 ADI589834:ADI589873 ANE589834:ANE589873 AXA589834:AXA589873 BGW589834:BGW589873 BQS589834:BQS589873 CAO589834:CAO589873 CKK589834:CKK589873 CUG589834:CUG589873 DEC589834:DEC589873 DNY589834:DNY589873 DXU589834:DXU589873 EHQ589834:EHQ589873 ERM589834:ERM589873 FBI589834:FBI589873 FLE589834:FLE589873 FVA589834:FVA589873 GEW589834:GEW589873 GOS589834:GOS589873 GYO589834:GYO589873 HIK589834:HIK589873 HSG589834:HSG589873 ICC589834:ICC589873 ILY589834:ILY589873 IVU589834:IVU589873 JFQ589834:JFQ589873 JPM589834:JPM589873 JZI589834:JZI589873 KJE589834:KJE589873 KTA589834:KTA589873 LCW589834:LCW589873 LMS589834:LMS589873 LWO589834:LWO589873 MGK589834:MGK589873 MQG589834:MQG589873 NAC589834:NAC589873 NJY589834:NJY589873 NTU589834:NTU589873 ODQ589834:ODQ589873 ONM589834:ONM589873 OXI589834:OXI589873 PHE589834:PHE589873 PRA589834:PRA589873 QAW589834:QAW589873 QKS589834:QKS589873 QUO589834:QUO589873 REK589834:REK589873 ROG589834:ROG589873 RYC589834:RYC589873 SHY589834:SHY589873 SRU589834:SRU589873 TBQ589834:TBQ589873 TLM589834:TLM589873 TVI589834:TVI589873 UFE589834:UFE589873 UPA589834:UPA589873 UYW589834:UYW589873 VIS589834:VIS589873 VSO589834:VSO589873 WCK589834:WCK589873 WMG589834:WMG589873 WWC589834:WWC589873 U655370:U655409 JQ655370:JQ655409 TM655370:TM655409 ADI655370:ADI655409 ANE655370:ANE655409 AXA655370:AXA655409 BGW655370:BGW655409 BQS655370:BQS655409 CAO655370:CAO655409 CKK655370:CKK655409 CUG655370:CUG655409 DEC655370:DEC655409 DNY655370:DNY655409 DXU655370:DXU655409 EHQ655370:EHQ655409 ERM655370:ERM655409 FBI655370:FBI655409 FLE655370:FLE655409 FVA655370:FVA655409 GEW655370:GEW655409 GOS655370:GOS655409 GYO655370:GYO655409 HIK655370:HIK655409 HSG655370:HSG655409 ICC655370:ICC655409 ILY655370:ILY655409 IVU655370:IVU655409 JFQ655370:JFQ655409 JPM655370:JPM655409 JZI655370:JZI655409 KJE655370:KJE655409 KTA655370:KTA655409 LCW655370:LCW655409 LMS655370:LMS655409 LWO655370:LWO655409 MGK655370:MGK655409 MQG655370:MQG655409 NAC655370:NAC655409 NJY655370:NJY655409 NTU655370:NTU655409 ODQ655370:ODQ655409 ONM655370:ONM655409 OXI655370:OXI655409 PHE655370:PHE655409 PRA655370:PRA655409 QAW655370:QAW655409 QKS655370:QKS655409 QUO655370:QUO655409 REK655370:REK655409 ROG655370:ROG655409 RYC655370:RYC655409 SHY655370:SHY655409 SRU655370:SRU655409 TBQ655370:TBQ655409 TLM655370:TLM655409 TVI655370:TVI655409 UFE655370:UFE655409 UPA655370:UPA655409 UYW655370:UYW655409 VIS655370:VIS655409 VSO655370:VSO655409 WCK655370:WCK655409 WMG655370:WMG655409 WWC655370:WWC655409 U720906:U720945 JQ720906:JQ720945 TM720906:TM720945 ADI720906:ADI720945 ANE720906:ANE720945 AXA720906:AXA720945 BGW720906:BGW720945 BQS720906:BQS720945 CAO720906:CAO720945 CKK720906:CKK720945 CUG720906:CUG720945 DEC720906:DEC720945 DNY720906:DNY720945 DXU720906:DXU720945 EHQ720906:EHQ720945 ERM720906:ERM720945 FBI720906:FBI720945 FLE720906:FLE720945 FVA720906:FVA720945 GEW720906:GEW720945 GOS720906:GOS720945 GYO720906:GYO720945 HIK720906:HIK720945 HSG720906:HSG720945 ICC720906:ICC720945 ILY720906:ILY720945 IVU720906:IVU720945 JFQ720906:JFQ720945 JPM720906:JPM720945 JZI720906:JZI720945 KJE720906:KJE720945 KTA720906:KTA720945 LCW720906:LCW720945 LMS720906:LMS720945 LWO720906:LWO720945 MGK720906:MGK720945 MQG720906:MQG720945 NAC720906:NAC720945 NJY720906:NJY720945 NTU720906:NTU720945 ODQ720906:ODQ720945 ONM720906:ONM720945 OXI720906:OXI720945 PHE720906:PHE720945 PRA720906:PRA720945 QAW720906:QAW720945 QKS720906:QKS720945 QUO720906:QUO720945 REK720906:REK720945 ROG720906:ROG720945 RYC720906:RYC720945 SHY720906:SHY720945 SRU720906:SRU720945 TBQ720906:TBQ720945 TLM720906:TLM720945 TVI720906:TVI720945 UFE720906:UFE720945 UPA720906:UPA720945 UYW720906:UYW720945 VIS720906:VIS720945 VSO720906:VSO720945 WCK720906:WCK720945 WMG720906:WMG720945 WWC720906:WWC720945 U786442:U786481 JQ786442:JQ786481 TM786442:TM786481 ADI786442:ADI786481 ANE786442:ANE786481 AXA786442:AXA786481 BGW786442:BGW786481 BQS786442:BQS786481 CAO786442:CAO786481 CKK786442:CKK786481 CUG786442:CUG786481 DEC786442:DEC786481 DNY786442:DNY786481 DXU786442:DXU786481 EHQ786442:EHQ786481 ERM786442:ERM786481 FBI786442:FBI786481 FLE786442:FLE786481 FVA786442:FVA786481 GEW786442:GEW786481 GOS786442:GOS786481 GYO786442:GYO786481 HIK786442:HIK786481 HSG786442:HSG786481 ICC786442:ICC786481 ILY786442:ILY786481 IVU786442:IVU786481 JFQ786442:JFQ786481 JPM786442:JPM786481 JZI786442:JZI786481 KJE786442:KJE786481 KTA786442:KTA786481 LCW786442:LCW786481 LMS786442:LMS786481 LWO786442:LWO786481 MGK786442:MGK786481 MQG786442:MQG786481 NAC786442:NAC786481 NJY786442:NJY786481 NTU786442:NTU786481 ODQ786442:ODQ786481 ONM786442:ONM786481 OXI786442:OXI786481 PHE786442:PHE786481 PRA786442:PRA786481 QAW786442:QAW786481 QKS786442:QKS786481 QUO786442:QUO786481 REK786442:REK786481 ROG786442:ROG786481 RYC786442:RYC786481 SHY786442:SHY786481 SRU786442:SRU786481 TBQ786442:TBQ786481 TLM786442:TLM786481 TVI786442:TVI786481 UFE786442:UFE786481 UPA786442:UPA786481 UYW786442:UYW786481 VIS786442:VIS786481 VSO786442:VSO786481 WCK786442:WCK786481 WMG786442:WMG786481 WWC786442:WWC786481 U851978:U852017 JQ851978:JQ852017 TM851978:TM852017 ADI851978:ADI852017 ANE851978:ANE852017 AXA851978:AXA852017 BGW851978:BGW852017 BQS851978:BQS852017 CAO851978:CAO852017 CKK851978:CKK852017 CUG851978:CUG852017 DEC851978:DEC852017 DNY851978:DNY852017 DXU851978:DXU852017 EHQ851978:EHQ852017 ERM851978:ERM852017 FBI851978:FBI852017 FLE851978:FLE852017 FVA851978:FVA852017 GEW851978:GEW852017 GOS851978:GOS852017 GYO851978:GYO852017 HIK851978:HIK852017 HSG851978:HSG852017 ICC851978:ICC852017 ILY851978:ILY852017 IVU851978:IVU852017 JFQ851978:JFQ852017 JPM851978:JPM852017 JZI851978:JZI852017 KJE851978:KJE852017 KTA851978:KTA852017 LCW851978:LCW852017 LMS851978:LMS852017 LWO851978:LWO852017 MGK851978:MGK852017 MQG851978:MQG852017 NAC851978:NAC852017 NJY851978:NJY852017 NTU851978:NTU852017 ODQ851978:ODQ852017 ONM851978:ONM852017 OXI851978:OXI852017 PHE851978:PHE852017 PRA851978:PRA852017 QAW851978:QAW852017 QKS851978:QKS852017 QUO851978:QUO852017 REK851978:REK852017 ROG851978:ROG852017 RYC851978:RYC852017 SHY851978:SHY852017 SRU851978:SRU852017 TBQ851978:TBQ852017 TLM851978:TLM852017 TVI851978:TVI852017 UFE851978:UFE852017 UPA851978:UPA852017 UYW851978:UYW852017 VIS851978:VIS852017 VSO851978:VSO852017 WCK851978:WCK852017 WMG851978:WMG852017 WWC851978:WWC852017 U917514:U917553 JQ917514:JQ917553 TM917514:TM917553 ADI917514:ADI917553 ANE917514:ANE917553 AXA917514:AXA917553 BGW917514:BGW917553 BQS917514:BQS917553 CAO917514:CAO917553 CKK917514:CKK917553 CUG917514:CUG917553 DEC917514:DEC917553 DNY917514:DNY917553 DXU917514:DXU917553 EHQ917514:EHQ917553 ERM917514:ERM917553 FBI917514:FBI917553 FLE917514:FLE917553 FVA917514:FVA917553 GEW917514:GEW917553 GOS917514:GOS917553 GYO917514:GYO917553 HIK917514:HIK917553 HSG917514:HSG917553 ICC917514:ICC917553 ILY917514:ILY917553 IVU917514:IVU917553 JFQ917514:JFQ917553 JPM917514:JPM917553 JZI917514:JZI917553 KJE917514:KJE917553 KTA917514:KTA917553 LCW917514:LCW917553 LMS917514:LMS917553 LWO917514:LWO917553 MGK917514:MGK917553 MQG917514:MQG917553 NAC917514:NAC917553 NJY917514:NJY917553 NTU917514:NTU917553 ODQ917514:ODQ917553 ONM917514:ONM917553 OXI917514:OXI917553 PHE917514:PHE917553 PRA917514:PRA917553 QAW917514:QAW917553 QKS917514:QKS917553 QUO917514:QUO917553 REK917514:REK917553 ROG917514:ROG917553 RYC917514:RYC917553 SHY917514:SHY917553 SRU917514:SRU917553 TBQ917514:TBQ917553 TLM917514:TLM917553 TVI917514:TVI917553 UFE917514:UFE917553 UPA917514:UPA917553 UYW917514:UYW917553 VIS917514:VIS917553 VSO917514:VSO917553 WCK917514:WCK917553 WMG917514:WMG917553 WWC917514:WWC917553 U983050:U983089 JQ983050:JQ983089 TM983050:TM983089 ADI983050:ADI983089 ANE983050:ANE983089 AXA983050:AXA983089 BGW983050:BGW983089 BQS983050:BQS983089 CAO983050:CAO983089 CKK983050:CKK983089 CUG983050:CUG983089 DEC983050:DEC983089 DNY983050:DNY983089 DXU983050:DXU983089 EHQ983050:EHQ983089 ERM983050:ERM983089 FBI983050:FBI983089 FLE983050:FLE983089 FVA983050:FVA983089 GEW983050:GEW983089 GOS983050:GOS983089 GYO983050:GYO983089 HIK983050:HIK983089 HSG983050:HSG983089 ICC983050:ICC983089 ILY983050:ILY983089 IVU983050:IVU983089 JFQ983050:JFQ983089 JPM983050:JPM983089 JZI983050:JZI983089 KJE983050:KJE983089 KTA983050:KTA983089 LCW983050:LCW983089 LMS983050:LMS983089 LWO983050:LWO983089 MGK983050:MGK983089 MQG983050:MQG983089 NAC983050:NAC983089 NJY983050:NJY983089 NTU983050:NTU983089 ODQ983050:ODQ983089 ONM983050:ONM983089 OXI983050:OXI983089 PHE983050:PHE983089 PRA983050:PRA983089 QAW983050:QAW983089 QKS983050:QKS983089 QUO983050:QUO983089 REK983050:REK983089 ROG983050:ROG983089 RYC983050:RYC983089 SHY983050:SHY983089 SRU983050:SRU983089 TBQ983050:TBQ983089 TLM983050:TLM983089 TVI983050:TVI983089 UFE983050:UFE983089 UPA983050:UPA983089 UYW983050:UYW983089 VIS983050:VIS983089 VSO983050:VSO983089 WCK983050:WCK983089 WMG983050:WMG983089 U10:U49" xr:uid="{00000000-0002-0000-13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">
    <tabColor rgb="FFFFFF00"/>
    <pageSetUpPr fitToPage="1"/>
  </sheetPr>
  <dimension ref="A1:AE41"/>
  <sheetViews>
    <sheetView showRowColHeaders="0" topLeftCell="B4" zoomScaleNormal="100" workbookViewId="0">
      <selection activeCell="C11" sqref="C11"/>
    </sheetView>
  </sheetViews>
  <sheetFormatPr defaultRowHeight="15" x14ac:dyDescent="0.2"/>
  <cols>
    <col min="1" max="1" width="5.140625" style="334" customWidth="1"/>
    <col min="2" max="2" width="21.85546875" style="338" bestFit="1" customWidth="1"/>
    <col min="3" max="3" width="19.85546875" customWidth="1"/>
    <col min="4" max="4" width="4.7109375" customWidth="1"/>
    <col min="5" max="5" width="7.85546875" style="335" customWidth="1"/>
    <col min="6" max="6" width="4.7109375" customWidth="1"/>
    <col min="7" max="7" width="9.28515625" style="335" customWidth="1"/>
    <col min="8" max="8" width="4.7109375" customWidth="1"/>
    <col min="9" max="9" width="9.28515625" style="335" customWidth="1"/>
    <col min="10" max="10" width="4.7109375" customWidth="1"/>
    <col min="11" max="11" width="9.28515625" style="335" customWidth="1"/>
    <col min="12" max="12" width="4.7109375" customWidth="1"/>
    <col min="13" max="13" width="9.28515625" style="335" customWidth="1"/>
    <col min="14" max="14" width="4.7109375" customWidth="1"/>
    <col min="15" max="15" width="9.28515625" style="335" customWidth="1"/>
    <col min="16" max="16" width="4.7109375" customWidth="1"/>
    <col min="17" max="17" width="9.28515625" style="335" customWidth="1"/>
    <col min="18" max="18" width="4.7109375" customWidth="1"/>
    <col min="19" max="19" width="9.28515625" style="335" customWidth="1"/>
    <col min="20" max="20" width="10.85546875" style="335" customWidth="1"/>
    <col min="21" max="21" width="6.7109375" customWidth="1"/>
    <col min="22" max="22" width="10" style="335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  <col min="257" max="257" width="5.140625" customWidth="1"/>
    <col min="258" max="258" width="21.85546875" bestFit="1" customWidth="1"/>
    <col min="259" max="259" width="19.85546875" customWidth="1"/>
    <col min="260" max="260" width="4.7109375" customWidth="1"/>
    <col min="261" max="261" width="7.85546875" customWidth="1"/>
    <col min="262" max="262" width="4.7109375" customWidth="1"/>
    <col min="263" max="263" width="9.28515625" customWidth="1"/>
    <col min="264" max="264" width="4.7109375" customWidth="1"/>
    <col min="265" max="265" width="9.28515625" customWidth="1"/>
    <col min="266" max="266" width="4.7109375" customWidth="1"/>
    <col min="267" max="267" width="9.28515625" customWidth="1"/>
    <col min="268" max="268" width="4.7109375" customWidth="1"/>
    <col min="269" max="269" width="9.28515625" customWidth="1"/>
    <col min="270" max="270" width="4.7109375" customWidth="1"/>
    <col min="271" max="271" width="9.28515625" customWidth="1"/>
    <col min="272" max="272" width="4.7109375" customWidth="1"/>
    <col min="273" max="273" width="9.28515625" customWidth="1"/>
    <col min="274" max="274" width="4.7109375" customWidth="1"/>
    <col min="275" max="275" width="9.28515625" customWidth="1"/>
    <col min="276" max="276" width="10.85546875" customWidth="1"/>
    <col min="277" max="277" width="6.7109375" customWidth="1"/>
    <col min="278" max="278" width="10" customWidth="1"/>
    <col min="279" max="279" width="10.5703125" customWidth="1"/>
    <col min="280" max="287" width="0" hidden="1" customWidth="1"/>
    <col min="513" max="513" width="5.140625" customWidth="1"/>
    <col min="514" max="514" width="21.85546875" bestFit="1" customWidth="1"/>
    <col min="515" max="515" width="19.85546875" customWidth="1"/>
    <col min="516" max="516" width="4.7109375" customWidth="1"/>
    <col min="517" max="517" width="7.85546875" customWidth="1"/>
    <col min="518" max="518" width="4.7109375" customWidth="1"/>
    <col min="519" max="519" width="9.28515625" customWidth="1"/>
    <col min="520" max="520" width="4.7109375" customWidth="1"/>
    <col min="521" max="521" width="9.28515625" customWidth="1"/>
    <col min="522" max="522" width="4.7109375" customWidth="1"/>
    <col min="523" max="523" width="9.28515625" customWidth="1"/>
    <col min="524" max="524" width="4.7109375" customWidth="1"/>
    <col min="525" max="525" width="9.28515625" customWidth="1"/>
    <col min="526" max="526" width="4.7109375" customWidth="1"/>
    <col min="527" max="527" width="9.28515625" customWidth="1"/>
    <col min="528" max="528" width="4.7109375" customWidth="1"/>
    <col min="529" max="529" width="9.28515625" customWidth="1"/>
    <col min="530" max="530" width="4.7109375" customWidth="1"/>
    <col min="531" max="531" width="9.28515625" customWidth="1"/>
    <col min="532" max="532" width="10.85546875" customWidth="1"/>
    <col min="533" max="533" width="6.7109375" customWidth="1"/>
    <col min="534" max="534" width="10" customWidth="1"/>
    <col min="535" max="535" width="10.5703125" customWidth="1"/>
    <col min="536" max="543" width="0" hidden="1" customWidth="1"/>
    <col min="769" max="769" width="5.140625" customWidth="1"/>
    <col min="770" max="770" width="21.85546875" bestFit="1" customWidth="1"/>
    <col min="771" max="771" width="19.85546875" customWidth="1"/>
    <col min="772" max="772" width="4.7109375" customWidth="1"/>
    <col min="773" max="773" width="7.85546875" customWidth="1"/>
    <col min="774" max="774" width="4.7109375" customWidth="1"/>
    <col min="775" max="775" width="9.28515625" customWidth="1"/>
    <col min="776" max="776" width="4.7109375" customWidth="1"/>
    <col min="777" max="777" width="9.28515625" customWidth="1"/>
    <col min="778" max="778" width="4.7109375" customWidth="1"/>
    <col min="779" max="779" width="9.28515625" customWidth="1"/>
    <col min="780" max="780" width="4.7109375" customWidth="1"/>
    <col min="781" max="781" width="9.28515625" customWidth="1"/>
    <col min="782" max="782" width="4.7109375" customWidth="1"/>
    <col min="783" max="783" width="9.28515625" customWidth="1"/>
    <col min="784" max="784" width="4.7109375" customWidth="1"/>
    <col min="785" max="785" width="9.28515625" customWidth="1"/>
    <col min="786" max="786" width="4.7109375" customWidth="1"/>
    <col min="787" max="787" width="9.28515625" customWidth="1"/>
    <col min="788" max="788" width="10.85546875" customWidth="1"/>
    <col min="789" max="789" width="6.7109375" customWidth="1"/>
    <col min="790" max="790" width="10" customWidth="1"/>
    <col min="791" max="791" width="10.5703125" customWidth="1"/>
    <col min="792" max="799" width="0" hidden="1" customWidth="1"/>
    <col min="1025" max="1025" width="5.140625" customWidth="1"/>
    <col min="1026" max="1026" width="21.85546875" bestFit="1" customWidth="1"/>
    <col min="1027" max="1027" width="19.85546875" customWidth="1"/>
    <col min="1028" max="1028" width="4.7109375" customWidth="1"/>
    <col min="1029" max="1029" width="7.85546875" customWidth="1"/>
    <col min="1030" max="1030" width="4.7109375" customWidth="1"/>
    <col min="1031" max="1031" width="9.28515625" customWidth="1"/>
    <col min="1032" max="1032" width="4.7109375" customWidth="1"/>
    <col min="1033" max="1033" width="9.28515625" customWidth="1"/>
    <col min="1034" max="1034" width="4.7109375" customWidth="1"/>
    <col min="1035" max="1035" width="9.28515625" customWidth="1"/>
    <col min="1036" max="1036" width="4.7109375" customWidth="1"/>
    <col min="1037" max="1037" width="9.28515625" customWidth="1"/>
    <col min="1038" max="1038" width="4.7109375" customWidth="1"/>
    <col min="1039" max="1039" width="9.28515625" customWidth="1"/>
    <col min="1040" max="1040" width="4.7109375" customWidth="1"/>
    <col min="1041" max="1041" width="9.28515625" customWidth="1"/>
    <col min="1042" max="1042" width="4.7109375" customWidth="1"/>
    <col min="1043" max="1043" width="9.28515625" customWidth="1"/>
    <col min="1044" max="1044" width="10.85546875" customWidth="1"/>
    <col min="1045" max="1045" width="6.7109375" customWidth="1"/>
    <col min="1046" max="1046" width="10" customWidth="1"/>
    <col min="1047" max="1047" width="10.5703125" customWidth="1"/>
    <col min="1048" max="1055" width="0" hidden="1" customWidth="1"/>
    <col min="1281" max="1281" width="5.140625" customWidth="1"/>
    <col min="1282" max="1282" width="21.85546875" bestFit="1" customWidth="1"/>
    <col min="1283" max="1283" width="19.85546875" customWidth="1"/>
    <col min="1284" max="1284" width="4.7109375" customWidth="1"/>
    <col min="1285" max="1285" width="7.85546875" customWidth="1"/>
    <col min="1286" max="1286" width="4.7109375" customWidth="1"/>
    <col min="1287" max="1287" width="9.28515625" customWidth="1"/>
    <col min="1288" max="1288" width="4.7109375" customWidth="1"/>
    <col min="1289" max="1289" width="9.28515625" customWidth="1"/>
    <col min="1290" max="1290" width="4.7109375" customWidth="1"/>
    <col min="1291" max="1291" width="9.28515625" customWidth="1"/>
    <col min="1292" max="1292" width="4.7109375" customWidth="1"/>
    <col min="1293" max="1293" width="9.28515625" customWidth="1"/>
    <col min="1294" max="1294" width="4.7109375" customWidth="1"/>
    <col min="1295" max="1295" width="9.28515625" customWidth="1"/>
    <col min="1296" max="1296" width="4.7109375" customWidth="1"/>
    <col min="1297" max="1297" width="9.28515625" customWidth="1"/>
    <col min="1298" max="1298" width="4.7109375" customWidth="1"/>
    <col min="1299" max="1299" width="9.28515625" customWidth="1"/>
    <col min="1300" max="1300" width="10.85546875" customWidth="1"/>
    <col min="1301" max="1301" width="6.7109375" customWidth="1"/>
    <col min="1302" max="1302" width="10" customWidth="1"/>
    <col min="1303" max="1303" width="10.5703125" customWidth="1"/>
    <col min="1304" max="1311" width="0" hidden="1" customWidth="1"/>
    <col min="1537" max="1537" width="5.140625" customWidth="1"/>
    <col min="1538" max="1538" width="21.85546875" bestFit="1" customWidth="1"/>
    <col min="1539" max="1539" width="19.85546875" customWidth="1"/>
    <col min="1540" max="1540" width="4.7109375" customWidth="1"/>
    <col min="1541" max="1541" width="7.85546875" customWidth="1"/>
    <col min="1542" max="1542" width="4.7109375" customWidth="1"/>
    <col min="1543" max="1543" width="9.28515625" customWidth="1"/>
    <col min="1544" max="1544" width="4.7109375" customWidth="1"/>
    <col min="1545" max="1545" width="9.28515625" customWidth="1"/>
    <col min="1546" max="1546" width="4.7109375" customWidth="1"/>
    <col min="1547" max="1547" width="9.28515625" customWidth="1"/>
    <col min="1548" max="1548" width="4.7109375" customWidth="1"/>
    <col min="1549" max="1549" width="9.28515625" customWidth="1"/>
    <col min="1550" max="1550" width="4.7109375" customWidth="1"/>
    <col min="1551" max="1551" width="9.28515625" customWidth="1"/>
    <col min="1552" max="1552" width="4.7109375" customWidth="1"/>
    <col min="1553" max="1553" width="9.28515625" customWidth="1"/>
    <col min="1554" max="1554" width="4.7109375" customWidth="1"/>
    <col min="1555" max="1555" width="9.28515625" customWidth="1"/>
    <col min="1556" max="1556" width="10.85546875" customWidth="1"/>
    <col min="1557" max="1557" width="6.7109375" customWidth="1"/>
    <col min="1558" max="1558" width="10" customWidth="1"/>
    <col min="1559" max="1559" width="10.5703125" customWidth="1"/>
    <col min="1560" max="1567" width="0" hidden="1" customWidth="1"/>
    <col min="1793" max="1793" width="5.140625" customWidth="1"/>
    <col min="1794" max="1794" width="21.85546875" bestFit="1" customWidth="1"/>
    <col min="1795" max="1795" width="19.85546875" customWidth="1"/>
    <col min="1796" max="1796" width="4.7109375" customWidth="1"/>
    <col min="1797" max="1797" width="7.85546875" customWidth="1"/>
    <col min="1798" max="1798" width="4.7109375" customWidth="1"/>
    <col min="1799" max="1799" width="9.28515625" customWidth="1"/>
    <col min="1800" max="1800" width="4.7109375" customWidth="1"/>
    <col min="1801" max="1801" width="9.28515625" customWidth="1"/>
    <col min="1802" max="1802" width="4.7109375" customWidth="1"/>
    <col min="1803" max="1803" width="9.28515625" customWidth="1"/>
    <col min="1804" max="1804" width="4.7109375" customWidth="1"/>
    <col min="1805" max="1805" width="9.28515625" customWidth="1"/>
    <col min="1806" max="1806" width="4.7109375" customWidth="1"/>
    <col min="1807" max="1807" width="9.28515625" customWidth="1"/>
    <col min="1808" max="1808" width="4.7109375" customWidth="1"/>
    <col min="1809" max="1809" width="9.28515625" customWidth="1"/>
    <col min="1810" max="1810" width="4.7109375" customWidth="1"/>
    <col min="1811" max="1811" width="9.28515625" customWidth="1"/>
    <col min="1812" max="1812" width="10.85546875" customWidth="1"/>
    <col min="1813" max="1813" width="6.7109375" customWidth="1"/>
    <col min="1814" max="1814" width="10" customWidth="1"/>
    <col min="1815" max="1815" width="10.5703125" customWidth="1"/>
    <col min="1816" max="1823" width="0" hidden="1" customWidth="1"/>
    <col min="2049" max="2049" width="5.140625" customWidth="1"/>
    <col min="2050" max="2050" width="21.85546875" bestFit="1" customWidth="1"/>
    <col min="2051" max="2051" width="19.85546875" customWidth="1"/>
    <col min="2052" max="2052" width="4.7109375" customWidth="1"/>
    <col min="2053" max="2053" width="7.85546875" customWidth="1"/>
    <col min="2054" max="2054" width="4.7109375" customWidth="1"/>
    <col min="2055" max="2055" width="9.28515625" customWidth="1"/>
    <col min="2056" max="2056" width="4.7109375" customWidth="1"/>
    <col min="2057" max="2057" width="9.28515625" customWidth="1"/>
    <col min="2058" max="2058" width="4.7109375" customWidth="1"/>
    <col min="2059" max="2059" width="9.28515625" customWidth="1"/>
    <col min="2060" max="2060" width="4.7109375" customWidth="1"/>
    <col min="2061" max="2061" width="9.28515625" customWidth="1"/>
    <col min="2062" max="2062" width="4.7109375" customWidth="1"/>
    <col min="2063" max="2063" width="9.28515625" customWidth="1"/>
    <col min="2064" max="2064" width="4.7109375" customWidth="1"/>
    <col min="2065" max="2065" width="9.28515625" customWidth="1"/>
    <col min="2066" max="2066" width="4.7109375" customWidth="1"/>
    <col min="2067" max="2067" width="9.28515625" customWidth="1"/>
    <col min="2068" max="2068" width="10.85546875" customWidth="1"/>
    <col min="2069" max="2069" width="6.7109375" customWidth="1"/>
    <col min="2070" max="2070" width="10" customWidth="1"/>
    <col min="2071" max="2071" width="10.5703125" customWidth="1"/>
    <col min="2072" max="2079" width="0" hidden="1" customWidth="1"/>
    <col min="2305" max="2305" width="5.140625" customWidth="1"/>
    <col min="2306" max="2306" width="21.85546875" bestFit="1" customWidth="1"/>
    <col min="2307" max="2307" width="19.85546875" customWidth="1"/>
    <col min="2308" max="2308" width="4.7109375" customWidth="1"/>
    <col min="2309" max="2309" width="7.85546875" customWidth="1"/>
    <col min="2310" max="2310" width="4.7109375" customWidth="1"/>
    <col min="2311" max="2311" width="9.28515625" customWidth="1"/>
    <col min="2312" max="2312" width="4.7109375" customWidth="1"/>
    <col min="2313" max="2313" width="9.28515625" customWidth="1"/>
    <col min="2314" max="2314" width="4.7109375" customWidth="1"/>
    <col min="2315" max="2315" width="9.28515625" customWidth="1"/>
    <col min="2316" max="2316" width="4.7109375" customWidth="1"/>
    <col min="2317" max="2317" width="9.28515625" customWidth="1"/>
    <col min="2318" max="2318" width="4.7109375" customWidth="1"/>
    <col min="2319" max="2319" width="9.28515625" customWidth="1"/>
    <col min="2320" max="2320" width="4.7109375" customWidth="1"/>
    <col min="2321" max="2321" width="9.28515625" customWidth="1"/>
    <col min="2322" max="2322" width="4.7109375" customWidth="1"/>
    <col min="2323" max="2323" width="9.28515625" customWidth="1"/>
    <col min="2324" max="2324" width="10.85546875" customWidth="1"/>
    <col min="2325" max="2325" width="6.7109375" customWidth="1"/>
    <col min="2326" max="2326" width="10" customWidth="1"/>
    <col min="2327" max="2327" width="10.5703125" customWidth="1"/>
    <col min="2328" max="2335" width="0" hidden="1" customWidth="1"/>
    <col min="2561" max="2561" width="5.140625" customWidth="1"/>
    <col min="2562" max="2562" width="21.85546875" bestFit="1" customWidth="1"/>
    <col min="2563" max="2563" width="19.85546875" customWidth="1"/>
    <col min="2564" max="2564" width="4.7109375" customWidth="1"/>
    <col min="2565" max="2565" width="7.85546875" customWidth="1"/>
    <col min="2566" max="2566" width="4.7109375" customWidth="1"/>
    <col min="2567" max="2567" width="9.28515625" customWidth="1"/>
    <col min="2568" max="2568" width="4.7109375" customWidth="1"/>
    <col min="2569" max="2569" width="9.28515625" customWidth="1"/>
    <col min="2570" max="2570" width="4.7109375" customWidth="1"/>
    <col min="2571" max="2571" width="9.28515625" customWidth="1"/>
    <col min="2572" max="2572" width="4.7109375" customWidth="1"/>
    <col min="2573" max="2573" width="9.28515625" customWidth="1"/>
    <col min="2574" max="2574" width="4.7109375" customWidth="1"/>
    <col min="2575" max="2575" width="9.28515625" customWidth="1"/>
    <col min="2576" max="2576" width="4.7109375" customWidth="1"/>
    <col min="2577" max="2577" width="9.28515625" customWidth="1"/>
    <col min="2578" max="2578" width="4.7109375" customWidth="1"/>
    <col min="2579" max="2579" width="9.28515625" customWidth="1"/>
    <col min="2580" max="2580" width="10.85546875" customWidth="1"/>
    <col min="2581" max="2581" width="6.7109375" customWidth="1"/>
    <col min="2582" max="2582" width="10" customWidth="1"/>
    <col min="2583" max="2583" width="10.5703125" customWidth="1"/>
    <col min="2584" max="2591" width="0" hidden="1" customWidth="1"/>
    <col min="2817" max="2817" width="5.140625" customWidth="1"/>
    <col min="2818" max="2818" width="21.85546875" bestFit="1" customWidth="1"/>
    <col min="2819" max="2819" width="19.85546875" customWidth="1"/>
    <col min="2820" max="2820" width="4.7109375" customWidth="1"/>
    <col min="2821" max="2821" width="7.85546875" customWidth="1"/>
    <col min="2822" max="2822" width="4.7109375" customWidth="1"/>
    <col min="2823" max="2823" width="9.28515625" customWidth="1"/>
    <col min="2824" max="2824" width="4.7109375" customWidth="1"/>
    <col min="2825" max="2825" width="9.28515625" customWidth="1"/>
    <col min="2826" max="2826" width="4.7109375" customWidth="1"/>
    <col min="2827" max="2827" width="9.28515625" customWidth="1"/>
    <col min="2828" max="2828" width="4.7109375" customWidth="1"/>
    <col min="2829" max="2829" width="9.28515625" customWidth="1"/>
    <col min="2830" max="2830" width="4.7109375" customWidth="1"/>
    <col min="2831" max="2831" width="9.28515625" customWidth="1"/>
    <col min="2832" max="2832" width="4.7109375" customWidth="1"/>
    <col min="2833" max="2833" width="9.28515625" customWidth="1"/>
    <col min="2834" max="2834" width="4.7109375" customWidth="1"/>
    <col min="2835" max="2835" width="9.28515625" customWidth="1"/>
    <col min="2836" max="2836" width="10.85546875" customWidth="1"/>
    <col min="2837" max="2837" width="6.7109375" customWidth="1"/>
    <col min="2838" max="2838" width="10" customWidth="1"/>
    <col min="2839" max="2839" width="10.5703125" customWidth="1"/>
    <col min="2840" max="2847" width="0" hidden="1" customWidth="1"/>
    <col min="3073" max="3073" width="5.140625" customWidth="1"/>
    <col min="3074" max="3074" width="21.85546875" bestFit="1" customWidth="1"/>
    <col min="3075" max="3075" width="19.85546875" customWidth="1"/>
    <col min="3076" max="3076" width="4.7109375" customWidth="1"/>
    <col min="3077" max="3077" width="7.85546875" customWidth="1"/>
    <col min="3078" max="3078" width="4.7109375" customWidth="1"/>
    <col min="3079" max="3079" width="9.28515625" customWidth="1"/>
    <col min="3080" max="3080" width="4.7109375" customWidth="1"/>
    <col min="3081" max="3081" width="9.28515625" customWidth="1"/>
    <col min="3082" max="3082" width="4.7109375" customWidth="1"/>
    <col min="3083" max="3083" width="9.28515625" customWidth="1"/>
    <col min="3084" max="3084" width="4.7109375" customWidth="1"/>
    <col min="3085" max="3085" width="9.28515625" customWidth="1"/>
    <col min="3086" max="3086" width="4.7109375" customWidth="1"/>
    <col min="3087" max="3087" width="9.28515625" customWidth="1"/>
    <col min="3088" max="3088" width="4.7109375" customWidth="1"/>
    <col min="3089" max="3089" width="9.28515625" customWidth="1"/>
    <col min="3090" max="3090" width="4.7109375" customWidth="1"/>
    <col min="3091" max="3091" width="9.28515625" customWidth="1"/>
    <col min="3092" max="3092" width="10.85546875" customWidth="1"/>
    <col min="3093" max="3093" width="6.7109375" customWidth="1"/>
    <col min="3094" max="3094" width="10" customWidth="1"/>
    <col min="3095" max="3095" width="10.5703125" customWidth="1"/>
    <col min="3096" max="3103" width="0" hidden="1" customWidth="1"/>
    <col min="3329" max="3329" width="5.140625" customWidth="1"/>
    <col min="3330" max="3330" width="21.85546875" bestFit="1" customWidth="1"/>
    <col min="3331" max="3331" width="19.85546875" customWidth="1"/>
    <col min="3332" max="3332" width="4.7109375" customWidth="1"/>
    <col min="3333" max="3333" width="7.85546875" customWidth="1"/>
    <col min="3334" max="3334" width="4.7109375" customWidth="1"/>
    <col min="3335" max="3335" width="9.28515625" customWidth="1"/>
    <col min="3336" max="3336" width="4.7109375" customWidth="1"/>
    <col min="3337" max="3337" width="9.28515625" customWidth="1"/>
    <col min="3338" max="3338" width="4.7109375" customWidth="1"/>
    <col min="3339" max="3339" width="9.28515625" customWidth="1"/>
    <col min="3340" max="3340" width="4.7109375" customWidth="1"/>
    <col min="3341" max="3341" width="9.28515625" customWidth="1"/>
    <col min="3342" max="3342" width="4.7109375" customWidth="1"/>
    <col min="3343" max="3343" width="9.28515625" customWidth="1"/>
    <col min="3344" max="3344" width="4.7109375" customWidth="1"/>
    <col min="3345" max="3345" width="9.28515625" customWidth="1"/>
    <col min="3346" max="3346" width="4.7109375" customWidth="1"/>
    <col min="3347" max="3347" width="9.28515625" customWidth="1"/>
    <col min="3348" max="3348" width="10.85546875" customWidth="1"/>
    <col min="3349" max="3349" width="6.7109375" customWidth="1"/>
    <col min="3350" max="3350" width="10" customWidth="1"/>
    <col min="3351" max="3351" width="10.5703125" customWidth="1"/>
    <col min="3352" max="3359" width="0" hidden="1" customWidth="1"/>
    <col min="3585" max="3585" width="5.140625" customWidth="1"/>
    <col min="3586" max="3586" width="21.85546875" bestFit="1" customWidth="1"/>
    <col min="3587" max="3587" width="19.85546875" customWidth="1"/>
    <col min="3588" max="3588" width="4.7109375" customWidth="1"/>
    <col min="3589" max="3589" width="7.85546875" customWidth="1"/>
    <col min="3590" max="3590" width="4.7109375" customWidth="1"/>
    <col min="3591" max="3591" width="9.28515625" customWidth="1"/>
    <col min="3592" max="3592" width="4.7109375" customWidth="1"/>
    <col min="3593" max="3593" width="9.28515625" customWidth="1"/>
    <col min="3594" max="3594" width="4.7109375" customWidth="1"/>
    <col min="3595" max="3595" width="9.28515625" customWidth="1"/>
    <col min="3596" max="3596" width="4.7109375" customWidth="1"/>
    <col min="3597" max="3597" width="9.28515625" customWidth="1"/>
    <col min="3598" max="3598" width="4.7109375" customWidth="1"/>
    <col min="3599" max="3599" width="9.28515625" customWidth="1"/>
    <col min="3600" max="3600" width="4.7109375" customWidth="1"/>
    <col min="3601" max="3601" width="9.28515625" customWidth="1"/>
    <col min="3602" max="3602" width="4.7109375" customWidth="1"/>
    <col min="3603" max="3603" width="9.28515625" customWidth="1"/>
    <col min="3604" max="3604" width="10.85546875" customWidth="1"/>
    <col min="3605" max="3605" width="6.7109375" customWidth="1"/>
    <col min="3606" max="3606" width="10" customWidth="1"/>
    <col min="3607" max="3607" width="10.5703125" customWidth="1"/>
    <col min="3608" max="3615" width="0" hidden="1" customWidth="1"/>
    <col min="3841" max="3841" width="5.140625" customWidth="1"/>
    <col min="3842" max="3842" width="21.85546875" bestFit="1" customWidth="1"/>
    <col min="3843" max="3843" width="19.85546875" customWidth="1"/>
    <col min="3844" max="3844" width="4.7109375" customWidth="1"/>
    <col min="3845" max="3845" width="7.85546875" customWidth="1"/>
    <col min="3846" max="3846" width="4.7109375" customWidth="1"/>
    <col min="3847" max="3847" width="9.28515625" customWidth="1"/>
    <col min="3848" max="3848" width="4.7109375" customWidth="1"/>
    <col min="3849" max="3849" width="9.28515625" customWidth="1"/>
    <col min="3850" max="3850" width="4.7109375" customWidth="1"/>
    <col min="3851" max="3851" width="9.28515625" customWidth="1"/>
    <col min="3852" max="3852" width="4.7109375" customWidth="1"/>
    <col min="3853" max="3853" width="9.28515625" customWidth="1"/>
    <col min="3854" max="3854" width="4.7109375" customWidth="1"/>
    <col min="3855" max="3855" width="9.28515625" customWidth="1"/>
    <col min="3856" max="3856" width="4.7109375" customWidth="1"/>
    <col min="3857" max="3857" width="9.28515625" customWidth="1"/>
    <col min="3858" max="3858" width="4.7109375" customWidth="1"/>
    <col min="3859" max="3859" width="9.28515625" customWidth="1"/>
    <col min="3860" max="3860" width="10.85546875" customWidth="1"/>
    <col min="3861" max="3861" width="6.7109375" customWidth="1"/>
    <col min="3862" max="3862" width="10" customWidth="1"/>
    <col min="3863" max="3863" width="10.5703125" customWidth="1"/>
    <col min="3864" max="3871" width="0" hidden="1" customWidth="1"/>
    <col min="4097" max="4097" width="5.140625" customWidth="1"/>
    <col min="4098" max="4098" width="21.85546875" bestFit="1" customWidth="1"/>
    <col min="4099" max="4099" width="19.85546875" customWidth="1"/>
    <col min="4100" max="4100" width="4.7109375" customWidth="1"/>
    <col min="4101" max="4101" width="7.85546875" customWidth="1"/>
    <col min="4102" max="4102" width="4.7109375" customWidth="1"/>
    <col min="4103" max="4103" width="9.28515625" customWidth="1"/>
    <col min="4104" max="4104" width="4.7109375" customWidth="1"/>
    <col min="4105" max="4105" width="9.28515625" customWidth="1"/>
    <col min="4106" max="4106" width="4.7109375" customWidth="1"/>
    <col min="4107" max="4107" width="9.28515625" customWidth="1"/>
    <col min="4108" max="4108" width="4.7109375" customWidth="1"/>
    <col min="4109" max="4109" width="9.28515625" customWidth="1"/>
    <col min="4110" max="4110" width="4.7109375" customWidth="1"/>
    <col min="4111" max="4111" width="9.28515625" customWidth="1"/>
    <col min="4112" max="4112" width="4.7109375" customWidth="1"/>
    <col min="4113" max="4113" width="9.28515625" customWidth="1"/>
    <col min="4114" max="4114" width="4.7109375" customWidth="1"/>
    <col min="4115" max="4115" width="9.28515625" customWidth="1"/>
    <col min="4116" max="4116" width="10.85546875" customWidth="1"/>
    <col min="4117" max="4117" width="6.7109375" customWidth="1"/>
    <col min="4118" max="4118" width="10" customWidth="1"/>
    <col min="4119" max="4119" width="10.5703125" customWidth="1"/>
    <col min="4120" max="4127" width="0" hidden="1" customWidth="1"/>
    <col min="4353" max="4353" width="5.140625" customWidth="1"/>
    <col min="4354" max="4354" width="21.85546875" bestFit="1" customWidth="1"/>
    <col min="4355" max="4355" width="19.85546875" customWidth="1"/>
    <col min="4356" max="4356" width="4.7109375" customWidth="1"/>
    <col min="4357" max="4357" width="7.85546875" customWidth="1"/>
    <col min="4358" max="4358" width="4.7109375" customWidth="1"/>
    <col min="4359" max="4359" width="9.28515625" customWidth="1"/>
    <col min="4360" max="4360" width="4.7109375" customWidth="1"/>
    <col min="4361" max="4361" width="9.28515625" customWidth="1"/>
    <col min="4362" max="4362" width="4.7109375" customWidth="1"/>
    <col min="4363" max="4363" width="9.28515625" customWidth="1"/>
    <col min="4364" max="4364" width="4.7109375" customWidth="1"/>
    <col min="4365" max="4365" width="9.28515625" customWidth="1"/>
    <col min="4366" max="4366" width="4.7109375" customWidth="1"/>
    <col min="4367" max="4367" width="9.28515625" customWidth="1"/>
    <col min="4368" max="4368" width="4.7109375" customWidth="1"/>
    <col min="4369" max="4369" width="9.28515625" customWidth="1"/>
    <col min="4370" max="4370" width="4.7109375" customWidth="1"/>
    <col min="4371" max="4371" width="9.28515625" customWidth="1"/>
    <col min="4372" max="4372" width="10.85546875" customWidth="1"/>
    <col min="4373" max="4373" width="6.7109375" customWidth="1"/>
    <col min="4374" max="4374" width="10" customWidth="1"/>
    <col min="4375" max="4375" width="10.5703125" customWidth="1"/>
    <col min="4376" max="4383" width="0" hidden="1" customWidth="1"/>
    <col min="4609" max="4609" width="5.140625" customWidth="1"/>
    <col min="4610" max="4610" width="21.85546875" bestFit="1" customWidth="1"/>
    <col min="4611" max="4611" width="19.85546875" customWidth="1"/>
    <col min="4612" max="4612" width="4.7109375" customWidth="1"/>
    <col min="4613" max="4613" width="7.85546875" customWidth="1"/>
    <col min="4614" max="4614" width="4.7109375" customWidth="1"/>
    <col min="4615" max="4615" width="9.28515625" customWidth="1"/>
    <col min="4616" max="4616" width="4.7109375" customWidth="1"/>
    <col min="4617" max="4617" width="9.28515625" customWidth="1"/>
    <col min="4618" max="4618" width="4.7109375" customWidth="1"/>
    <col min="4619" max="4619" width="9.28515625" customWidth="1"/>
    <col min="4620" max="4620" width="4.7109375" customWidth="1"/>
    <col min="4621" max="4621" width="9.28515625" customWidth="1"/>
    <col min="4622" max="4622" width="4.7109375" customWidth="1"/>
    <col min="4623" max="4623" width="9.28515625" customWidth="1"/>
    <col min="4624" max="4624" width="4.7109375" customWidth="1"/>
    <col min="4625" max="4625" width="9.28515625" customWidth="1"/>
    <col min="4626" max="4626" width="4.7109375" customWidth="1"/>
    <col min="4627" max="4627" width="9.28515625" customWidth="1"/>
    <col min="4628" max="4628" width="10.85546875" customWidth="1"/>
    <col min="4629" max="4629" width="6.7109375" customWidth="1"/>
    <col min="4630" max="4630" width="10" customWidth="1"/>
    <col min="4631" max="4631" width="10.5703125" customWidth="1"/>
    <col min="4632" max="4639" width="0" hidden="1" customWidth="1"/>
    <col min="4865" max="4865" width="5.140625" customWidth="1"/>
    <col min="4866" max="4866" width="21.85546875" bestFit="1" customWidth="1"/>
    <col min="4867" max="4867" width="19.85546875" customWidth="1"/>
    <col min="4868" max="4868" width="4.7109375" customWidth="1"/>
    <col min="4869" max="4869" width="7.85546875" customWidth="1"/>
    <col min="4870" max="4870" width="4.7109375" customWidth="1"/>
    <col min="4871" max="4871" width="9.28515625" customWidth="1"/>
    <col min="4872" max="4872" width="4.7109375" customWidth="1"/>
    <col min="4873" max="4873" width="9.28515625" customWidth="1"/>
    <col min="4874" max="4874" width="4.7109375" customWidth="1"/>
    <col min="4875" max="4875" width="9.28515625" customWidth="1"/>
    <col min="4876" max="4876" width="4.7109375" customWidth="1"/>
    <col min="4877" max="4877" width="9.28515625" customWidth="1"/>
    <col min="4878" max="4878" width="4.7109375" customWidth="1"/>
    <col min="4879" max="4879" width="9.28515625" customWidth="1"/>
    <col min="4880" max="4880" width="4.7109375" customWidth="1"/>
    <col min="4881" max="4881" width="9.28515625" customWidth="1"/>
    <col min="4882" max="4882" width="4.7109375" customWidth="1"/>
    <col min="4883" max="4883" width="9.28515625" customWidth="1"/>
    <col min="4884" max="4884" width="10.85546875" customWidth="1"/>
    <col min="4885" max="4885" width="6.7109375" customWidth="1"/>
    <col min="4886" max="4886" width="10" customWidth="1"/>
    <col min="4887" max="4887" width="10.5703125" customWidth="1"/>
    <col min="4888" max="4895" width="0" hidden="1" customWidth="1"/>
    <col min="5121" max="5121" width="5.140625" customWidth="1"/>
    <col min="5122" max="5122" width="21.85546875" bestFit="1" customWidth="1"/>
    <col min="5123" max="5123" width="19.85546875" customWidth="1"/>
    <col min="5124" max="5124" width="4.7109375" customWidth="1"/>
    <col min="5125" max="5125" width="7.85546875" customWidth="1"/>
    <col min="5126" max="5126" width="4.7109375" customWidth="1"/>
    <col min="5127" max="5127" width="9.28515625" customWidth="1"/>
    <col min="5128" max="5128" width="4.7109375" customWidth="1"/>
    <col min="5129" max="5129" width="9.28515625" customWidth="1"/>
    <col min="5130" max="5130" width="4.7109375" customWidth="1"/>
    <col min="5131" max="5131" width="9.28515625" customWidth="1"/>
    <col min="5132" max="5132" width="4.7109375" customWidth="1"/>
    <col min="5133" max="5133" width="9.28515625" customWidth="1"/>
    <col min="5134" max="5134" width="4.7109375" customWidth="1"/>
    <col min="5135" max="5135" width="9.28515625" customWidth="1"/>
    <col min="5136" max="5136" width="4.7109375" customWidth="1"/>
    <col min="5137" max="5137" width="9.28515625" customWidth="1"/>
    <col min="5138" max="5138" width="4.7109375" customWidth="1"/>
    <col min="5139" max="5139" width="9.28515625" customWidth="1"/>
    <col min="5140" max="5140" width="10.85546875" customWidth="1"/>
    <col min="5141" max="5141" width="6.7109375" customWidth="1"/>
    <col min="5142" max="5142" width="10" customWidth="1"/>
    <col min="5143" max="5143" width="10.5703125" customWidth="1"/>
    <col min="5144" max="5151" width="0" hidden="1" customWidth="1"/>
    <col min="5377" max="5377" width="5.140625" customWidth="1"/>
    <col min="5378" max="5378" width="21.85546875" bestFit="1" customWidth="1"/>
    <col min="5379" max="5379" width="19.85546875" customWidth="1"/>
    <col min="5380" max="5380" width="4.7109375" customWidth="1"/>
    <col min="5381" max="5381" width="7.85546875" customWidth="1"/>
    <col min="5382" max="5382" width="4.7109375" customWidth="1"/>
    <col min="5383" max="5383" width="9.28515625" customWidth="1"/>
    <col min="5384" max="5384" width="4.7109375" customWidth="1"/>
    <col min="5385" max="5385" width="9.28515625" customWidth="1"/>
    <col min="5386" max="5386" width="4.7109375" customWidth="1"/>
    <col min="5387" max="5387" width="9.28515625" customWidth="1"/>
    <col min="5388" max="5388" width="4.7109375" customWidth="1"/>
    <col min="5389" max="5389" width="9.28515625" customWidth="1"/>
    <col min="5390" max="5390" width="4.7109375" customWidth="1"/>
    <col min="5391" max="5391" width="9.28515625" customWidth="1"/>
    <col min="5392" max="5392" width="4.7109375" customWidth="1"/>
    <col min="5393" max="5393" width="9.28515625" customWidth="1"/>
    <col min="5394" max="5394" width="4.7109375" customWidth="1"/>
    <col min="5395" max="5395" width="9.28515625" customWidth="1"/>
    <col min="5396" max="5396" width="10.85546875" customWidth="1"/>
    <col min="5397" max="5397" width="6.7109375" customWidth="1"/>
    <col min="5398" max="5398" width="10" customWidth="1"/>
    <col min="5399" max="5399" width="10.5703125" customWidth="1"/>
    <col min="5400" max="5407" width="0" hidden="1" customWidth="1"/>
    <col min="5633" max="5633" width="5.140625" customWidth="1"/>
    <col min="5634" max="5634" width="21.85546875" bestFit="1" customWidth="1"/>
    <col min="5635" max="5635" width="19.85546875" customWidth="1"/>
    <col min="5636" max="5636" width="4.7109375" customWidth="1"/>
    <col min="5637" max="5637" width="7.85546875" customWidth="1"/>
    <col min="5638" max="5638" width="4.7109375" customWidth="1"/>
    <col min="5639" max="5639" width="9.28515625" customWidth="1"/>
    <col min="5640" max="5640" width="4.7109375" customWidth="1"/>
    <col min="5641" max="5641" width="9.28515625" customWidth="1"/>
    <col min="5642" max="5642" width="4.7109375" customWidth="1"/>
    <col min="5643" max="5643" width="9.28515625" customWidth="1"/>
    <col min="5644" max="5644" width="4.7109375" customWidth="1"/>
    <col min="5645" max="5645" width="9.28515625" customWidth="1"/>
    <col min="5646" max="5646" width="4.7109375" customWidth="1"/>
    <col min="5647" max="5647" width="9.28515625" customWidth="1"/>
    <col min="5648" max="5648" width="4.7109375" customWidth="1"/>
    <col min="5649" max="5649" width="9.28515625" customWidth="1"/>
    <col min="5650" max="5650" width="4.7109375" customWidth="1"/>
    <col min="5651" max="5651" width="9.28515625" customWidth="1"/>
    <col min="5652" max="5652" width="10.85546875" customWidth="1"/>
    <col min="5653" max="5653" width="6.7109375" customWidth="1"/>
    <col min="5654" max="5654" width="10" customWidth="1"/>
    <col min="5655" max="5655" width="10.5703125" customWidth="1"/>
    <col min="5656" max="5663" width="0" hidden="1" customWidth="1"/>
    <col min="5889" max="5889" width="5.140625" customWidth="1"/>
    <col min="5890" max="5890" width="21.85546875" bestFit="1" customWidth="1"/>
    <col min="5891" max="5891" width="19.85546875" customWidth="1"/>
    <col min="5892" max="5892" width="4.7109375" customWidth="1"/>
    <col min="5893" max="5893" width="7.85546875" customWidth="1"/>
    <col min="5894" max="5894" width="4.7109375" customWidth="1"/>
    <col min="5895" max="5895" width="9.28515625" customWidth="1"/>
    <col min="5896" max="5896" width="4.7109375" customWidth="1"/>
    <col min="5897" max="5897" width="9.28515625" customWidth="1"/>
    <col min="5898" max="5898" width="4.7109375" customWidth="1"/>
    <col min="5899" max="5899" width="9.28515625" customWidth="1"/>
    <col min="5900" max="5900" width="4.7109375" customWidth="1"/>
    <col min="5901" max="5901" width="9.28515625" customWidth="1"/>
    <col min="5902" max="5902" width="4.7109375" customWidth="1"/>
    <col min="5903" max="5903" width="9.28515625" customWidth="1"/>
    <col min="5904" max="5904" width="4.7109375" customWidth="1"/>
    <col min="5905" max="5905" width="9.28515625" customWidth="1"/>
    <col min="5906" max="5906" width="4.7109375" customWidth="1"/>
    <col min="5907" max="5907" width="9.28515625" customWidth="1"/>
    <col min="5908" max="5908" width="10.85546875" customWidth="1"/>
    <col min="5909" max="5909" width="6.7109375" customWidth="1"/>
    <col min="5910" max="5910" width="10" customWidth="1"/>
    <col min="5911" max="5911" width="10.5703125" customWidth="1"/>
    <col min="5912" max="5919" width="0" hidden="1" customWidth="1"/>
    <col min="6145" max="6145" width="5.140625" customWidth="1"/>
    <col min="6146" max="6146" width="21.85546875" bestFit="1" customWidth="1"/>
    <col min="6147" max="6147" width="19.85546875" customWidth="1"/>
    <col min="6148" max="6148" width="4.7109375" customWidth="1"/>
    <col min="6149" max="6149" width="7.85546875" customWidth="1"/>
    <col min="6150" max="6150" width="4.7109375" customWidth="1"/>
    <col min="6151" max="6151" width="9.28515625" customWidth="1"/>
    <col min="6152" max="6152" width="4.7109375" customWidth="1"/>
    <col min="6153" max="6153" width="9.28515625" customWidth="1"/>
    <col min="6154" max="6154" width="4.7109375" customWidth="1"/>
    <col min="6155" max="6155" width="9.28515625" customWidth="1"/>
    <col min="6156" max="6156" width="4.7109375" customWidth="1"/>
    <col min="6157" max="6157" width="9.28515625" customWidth="1"/>
    <col min="6158" max="6158" width="4.7109375" customWidth="1"/>
    <col min="6159" max="6159" width="9.28515625" customWidth="1"/>
    <col min="6160" max="6160" width="4.7109375" customWidth="1"/>
    <col min="6161" max="6161" width="9.28515625" customWidth="1"/>
    <col min="6162" max="6162" width="4.7109375" customWidth="1"/>
    <col min="6163" max="6163" width="9.28515625" customWidth="1"/>
    <col min="6164" max="6164" width="10.85546875" customWidth="1"/>
    <col min="6165" max="6165" width="6.7109375" customWidth="1"/>
    <col min="6166" max="6166" width="10" customWidth="1"/>
    <col min="6167" max="6167" width="10.5703125" customWidth="1"/>
    <col min="6168" max="6175" width="0" hidden="1" customWidth="1"/>
    <col min="6401" max="6401" width="5.140625" customWidth="1"/>
    <col min="6402" max="6402" width="21.85546875" bestFit="1" customWidth="1"/>
    <col min="6403" max="6403" width="19.85546875" customWidth="1"/>
    <col min="6404" max="6404" width="4.7109375" customWidth="1"/>
    <col min="6405" max="6405" width="7.85546875" customWidth="1"/>
    <col min="6406" max="6406" width="4.7109375" customWidth="1"/>
    <col min="6407" max="6407" width="9.28515625" customWidth="1"/>
    <col min="6408" max="6408" width="4.7109375" customWidth="1"/>
    <col min="6409" max="6409" width="9.28515625" customWidth="1"/>
    <col min="6410" max="6410" width="4.7109375" customWidth="1"/>
    <col min="6411" max="6411" width="9.28515625" customWidth="1"/>
    <col min="6412" max="6412" width="4.7109375" customWidth="1"/>
    <col min="6413" max="6413" width="9.28515625" customWidth="1"/>
    <col min="6414" max="6414" width="4.7109375" customWidth="1"/>
    <col min="6415" max="6415" width="9.28515625" customWidth="1"/>
    <col min="6416" max="6416" width="4.7109375" customWidth="1"/>
    <col min="6417" max="6417" width="9.28515625" customWidth="1"/>
    <col min="6418" max="6418" width="4.7109375" customWidth="1"/>
    <col min="6419" max="6419" width="9.28515625" customWidth="1"/>
    <col min="6420" max="6420" width="10.85546875" customWidth="1"/>
    <col min="6421" max="6421" width="6.7109375" customWidth="1"/>
    <col min="6422" max="6422" width="10" customWidth="1"/>
    <col min="6423" max="6423" width="10.5703125" customWidth="1"/>
    <col min="6424" max="6431" width="0" hidden="1" customWidth="1"/>
    <col min="6657" max="6657" width="5.140625" customWidth="1"/>
    <col min="6658" max="6658" width="21.85546875" bestFit="1" customWidth="1"/>
    <col min="6659" max="6659" width="19.85546875" customWidth="1"/>
    <col min="6660" max="6660" width="4.7109375" customWidth="1"/>
    <col min="6661" max="6661" width="7.85546875" customWidth="1"/>
    <col min="6662" max="6662" width="4.7109375" customWidth="1"/>
    <col min="6663" max="6663" width="9.28515625" customWidth="1"/>
    <col min="6664" max="6664" width="4.7109375" customWidth="1"/>
    <col min="6665" max="6665" width="9.28515625" customWidth="1"/>
    <col min="6666" max="6666" width="4.7109375" customWidth="1"/>
    <col min="6667" max="6667" width="9.28515625" customWidth="1"/>
    <col min="6668" max="6668" width="4.7109375" customWidth="1"/>
    <col min="6669" max="6669" width="9.28515625" customWidth="1"/>
    <col min="6670" max="6670" width="4.7109375" customWidth="1"/>
    <col min="6671" max="6671" width="9.28515625" customWidth="1"/>
    <col min="6672" max="6672" width="4.7109375" customWidth="1"/>
    <col min="6673" max="6673" width="9.28515625" customWidth="1"/>
    <col min="6674" max="6674" width="4.7109375" customWidth="1"/>
    <col min="6675" max="6675" width="9.28515625" customWidth="1"/>
    <col min="6676" max="6676" width="10.85546875" customWidth="1"/>
    <col min="6677" max="6677" width="6.7109375" customWidth="1"/>
    <col min="6678" max="6678" width="10" customWidth="1"/>
    <col min="6679" max="6679" width="10.5703125" customWidth="1"/>
    <col min="6680" max="6687" width="0" hidden="1" customWidth="1"/>
    <col min="6913" max="6913" width="5.140625" customWidth="1"/>
    <col min="6914" max="6914" width="21.85546875" bestFit="1" customWidth="1"/>
    <col min="6915" max="6915" width="19.85546875" customWidth="1"/>
    <col min="6916" max="6916" width="4.7109375" customWidth="1"/>
    <col min="6917" max="6917" width="7.85546875" customWidth="1"/>
    <col min="6918" max="6918" width="4.7109375" customWidth="1"/>
    <col min="6919" max="6919" width="9.28515625" customWidth="1"/>
    <col min="6920" max="6920" width="4.7109375" customWidth="1"/>
    <col min="6921" max="6921" width="9.28515625" customWidth="1"/>
    <col min="6922" max="6922" width="4.7109375" customWidth="1"/>
    <col min="6923" max="6923" width="9.28515625" customWidth="1"/>
    <col min="6924" max="6924" width="4.7109375" customWidth="1"/>
    <col min="6925" max="6925" width="9.28515625" customWidth="1"/>
    <col min="6926" max="6926" width="4.7109375" customWidth="1"/>
    <col min="6927" max="6927" width="9.28515625" customWidth="1"/>
    <col min="6928" max="6928" width="4.7109375" customWidth="1"/>
    <col min="6929" max="6929" width="9.28515625" customWidth="1"/>
    <col min="6930" max="6930" width="4.7109375" customWidth="1"/>
    <col min="6931" max="6931" width="9.28515625" customWidth="1"/>
    <col min="6932" max="6932" width="10.85546875" customWidth="1"/>
    <col min="6933" max="6933" width="6.7109375" customWidth="1"/>
    <col min="6934" max="6934" width="10" customWidth="1"/>
    <col min="6935" max="6935" width="10.5703125" customWidth="1"/>
    <col min="6936" max="6943" width="0" hidden="1" customWidth="1"/>
    <col min="7169" max="7169" width="5.140625" customWidth="1"/>
    <col min="7170" max="7170" width="21.85546875" bestFit="1" customWidth="1"/>
    <col min="7171" max="7171" width="19.85546875" customWidth="1"/>
    <col min="7172" max="7172" width="4.7109375" customWidth="1"/>
    <col min="7173" max="7173" width="7.85546875" customWidth="1"/>
    <col min="7174" max="7174" width="4.7109375" customWidth="1"/>
    <col min="7175" max="7175" width="9.28515625" customWidth="1"/>
    <col min="7176" max="7176" width="4.7109375" customWidth="1"/>
    <col min="7177" max="7177" width="9.28515625" customWidth="1"/>
    <col min="7178" max="7178" width="4.7109375" customWidth="1"/>
    <col min="7179" max="7179" width="9.28515625" customWidth="1"/>
    <col min="7180" max="7180" width="4.7109375" customWidth="1"/>
    <col min="7181" max="7181" width="9.28515625" customWidth="1"/>
    <col min="7182" max="7182" width="4.7109375" customWidth="1"/>
    <col min="7183" max="7183" width="9.28515625" customWidth="1"/>
    <col min="7184" max="7184" width="4.7109375" customWidth="1"/>
    <col min="7185" max="7185" width="9.28515625" customWidth="1"/>
    <col min="7186" max="7186" width="4.7109375" customWidth="1"/>
    <col min="7187" max="7187" width="9.28515625" customWidth="1"/>
    <col min="7188" max="7188" width="10.85546875" customWidth="1"/>
    <col min="7189" max="7189" width="6.7109375" customWidth="1"/>
    <col min="7190" max="7190" width="10" customWidth="1"/>
    <col min="7191" max="7191" width="10.5703125" customWidth="1"/>
    <col min="7192" max="7199" width="0" hidden="1" customWidth="1"/>
    <col min="7425" max="7425" width="5.140625" customWidth="1"/>
    <col min="7426" max="7426" width="21.85546875" bestFit="1" customWidth="1"/>
    <col min="7427" max="7427" width="19.85546875" customWidth="1"/>
    <col min="7428" max="7428" width="4.7109375" customWidth="1"/>
    <col min="7429" max="7429" width="7.85546875" customWidth="1"/>
    <col min="7430" max="7430" width="4.7109375" customWidth="1"/>
    <col min="7431" max="7431" width="9.28515625" customWidth="1"/>
    <col min="7432" max="7432" width="4.7109375" customWidth="1"/>
    <col min="7433" max="7433" width="9.28515625" customWidth="1"/>
    <col min="7434" max="7434" width="4.7109375" customWidth="1"/>
    <col min="7435" max="7435" width="9.28515625" customWidth="1"/>
    <col min="7436" max="7436" width="4.7109375" customWidth="1"/>
    <col min="7437" max="7437" width="9.28515625" customWidth="1"/>
    <col min="7438" max="7438" width="4.7109375" customWidth="1"/>
    <col min="7439" max="7439" width="9.28515625" customWidth="1"/>
    <col min="7440" max="7440" width="4.7109375" customWidth="1"/>
    <col min="7441" max="7441" width="9.28515625" customWidth="1"/>
    <col min="7442" max="7442" width="4.7109375" customWidth="1"/>
    <col min="7443" max="7443" width="9.28515625" customWidth="1"/>
    <col min="7444" max="7444" width="10.85546875" customWidth="1"/>
    <col min="7445" max="7445" width="6.7109375" customWidth="1"/>
    <col min="7446" max="7446" width="10" customWidth="1"/>
    <col min="7447" max="7447" width="10.5703125" customWidth="1"/>
    <col min="7448" max="7455" width="0" hidden="1" customWidth="1"/>
    <col min="7681" max="7681" width="5.140625" customWidth="1"/>
    <col min="7682" max="7682" width="21.85546875" bestFit="1" customWidth="1"/>
    <col min="7683" max="7683" width="19.85546875" customWidth="1"/>
    <col min="7684" max="7684" width="4.7109375" customWidth="1"/>
    <col min="7685" max="7685" width="7.85546875" customWidth="1"/>
    <col min="7686" max="7686" width="4.7109375" customWidth="1"/>
    <col min="7687" max="7687" width="9.28515625" customWidth="1"/>
    <col min="7688" max="7688" width="4.7109375" customWidth="1"/>
    <col min="7689" max="7689" width="9.28515625" customWidth="1"/>
    <col min="7690" max="7690" width="4.7109375" customWidth="1"/>
    <col min="7691" max="7691" width="9.28515625" customWidth="1"/>
    <col min="7692" max="7692" width="4.7109375" customWidth="1"/>
    <col min="7693" max="7693" width="9.28515625" customWidth="1"/>
    <col min="7694" max="7694" width="4.7109375" customWidth="1"/>
    <col min="7695" max="7695" width="9.28515625" customWidth="1"/>
    <col min="7696" max="7696" width="4.7109375" customWidth="1"/>
    <col min="7697" max="7697" width="9.28515625" customWidth="1"/>
    <col min="7698" max="7698" width="4.7109375" customWidth="1"/>
    <col min="7699" max="7699" width="9.28515625" customWidth="1"/>
    <col min="7700" max="7700" width="10.85546875" customWidth="1"/>
    <col min="7701" max="7701" width="6.7109375" customWidth="1"/>
    <col min="7702" max="7702" width="10" customWidth="1"/>
    <col min="7703" max="7703" width="10.5703125" customWidth="1"/>
    <col min="7704" max="7711" width="0" hidden="1" customWidth="1"/>
    <col min="7937" max="7937" width="5.140625" customWidth="1"/>
    <col min="7938" max="7938" width="21.85546875" bestFit="1" customWidth="1"/>
    <col min="7939" max="7939" width="19.85546875" customWidth="1"/>
    <col min="7940" max="7940" width="4.7109375" customWidth="1"/>
    <col min="7941" max="7941" width="7.85546875" customWidth="1"/>
    <col min="7942" max="7942" width="4.7109375" customWidth="1"/>
    <col min="7943" max="7943" width="9.28515625" customWidth="1"/>
    <col min="7944" max="7944" width="4.7109375" customWidth="1"/>
    <col min="7945" max="7945" width="9.28515625" customWidth="1"/>
    <col min="7946" max="7946" width="4.7109375" customWidth="1"/>
    <col min="7947" max="7947" width="9.28515625" customWidth="1"/>
    <col min="7948" max="7948" width="4.7109375" customWidth="1"/>
    <col min="7949" max="7949" width="9.28515625" customWidth="1"/>
    <col min="7950" max="7950" width="4.7109375" customWidth="1"/>
    <col min="7951" max="7951" width="9.28515625" customWidth="1"/>
    <col min="7952" max="7952" width="4.7109375" customWidth="1"/>
    <col min="7953" max="7953" width="9.28515625" customWidth="1"/>
    <col min="7954" max="7954" width="4.7109375" customWidth="1"/>
    <col min="7955" max="7955" width="9.28515625" customWidth="1"/>
    <col min="7956" max="7956" width="10.85546875" customWidth="1"/>
    <col min="7957" max="7957" width="6.7109375" customWidth="1"/>
    <col min="7958" max="7958" width="10" customWidth="1"/>
    <col min="7959" max="7959" width="10.5703125" customWidth="1"/>
    <col min="7960" max="7967" width="0" hidden="1" customWidth="1"/>
    <col min="8193" max="8193" width="5.140625" customWidth="1"/>
    <col min="8194" max="8194" width="21.85546875" bestFit="1" customWidth="1"/>
    <col min="8195" max="8195" width="19.85546875" customWidth="1"/>
    <col min="8196" max="8196" width="4.7109375" customWidth="1"/>
    <col min="8197" max="8197" width="7.85546875" customWidth="1"/>
    <col min="8198" max="8198" width="4.7109375" customWidth="1"/>
    <col min="8199" max="8199" width="9.28515625" customWidth="1"/>
    <col min="8200" max="8200" width="4.7109375" customWidth="1"/>
    <col min="8201" max="8201" width="9.28515625" customWidth="1"/>
    <col min="8202" max="8202" width="4.7109375" customWidth="1"/>
    <col min="8203" max="8203" width="9.28515625" customWidth="1"/>
    <col min="8204" max="8204" width="4.7109375" customWidth="1"/>
    <col min="8205" max="8205" width="9.28515625" customWidth="1"/>
    <col min="8206" max="8206" width="4.7109375" customWidth="1"/>
    <col min="8207" max="8207" width="9.28515625" customWidth="1"/>
    <col min="8208" max="8208" width="4.7109375" customWidth="1"/>
    <col min="8209" max="8209" width="9.28515625" customWidth="1"/>
    <col min="8210" max="8210" width="4.7109375" customWidth="1"/>
    <col min="8211" max="8211" width="9.28515625" customWidth="1"/>
    <col min="8212" max="8212" width="10.85546875" customWidth="1"/>
    <col min="8213" max="8213" width="6.7109375" customWidth="1"/>
    <col min="8214" max="8214" width="10" customWidth="1"/>
    <col min="8215" max="8215" width="10.5703125" customWidth="1"/>
    <col min="8216" max="8223" width="0" hidden="1" customWidth="1"/>
    <col min="8449" max="8449" width="5.140625" customWidth="1"/>
    <col min="8450" max="8450" width="21.85546875" bestFit="1" customWidth="1"/>
    <col min="8451" max="8451" width="19.85546875" customWidth="1"/>
    <col min="8452" max="8452" width="4.7109375" customWidth="1"/>
    <col min="8453" max="8453" width="7.85546875" customWidth="1"/>
    <col min="8454" max="8454" width="4.7109375" customWidth="1"/>
    <col min="8455" max="8455" width="9.28515625" customWidth="1"/>
    <col min="8456" max="8456" width="4.7109375" customWidth="1"/>
    <col min="8457" max="8457" width="9.28515625" customWidth="1"/>
    <col min="8458" max="8458" width="4.7109375" customWidth="1"/>
    <col min="8459" max="8459" width="9.28515625" customWidth="1"/>
    <col min="8460" max="8460" width="4.7109375" customWidth="1"/>
    <col min="8461" max="8461" width="9.28515625" customWidth="1"/>
    <col min="8462" max="8462" width="4.7109375" customWidth="1"/>
    <col min="8463" max="8463" width="9.28515625" customWidth="1"/>
    <col min="8464" max="8464" width="4.7109375" customWidth="1"/>
    <col min="8465" max="8465" width="9.28515625" customWidth="1"/>
    <col min="8466" max="8466" width="4.7109375" customWidth="1"/>
    <col min="8467" max="8467" width="9.28515625" customWidth="1"/>
    <col min="8468" max="8468" width="10.85546875" customWidth="1"/>
    <col min="8469" max="8469" width="6.7109375" customWidth="1"/>
    <col min="8470" max="8470" width="10" customWidth="1"/>
    <col min="8471" max="8471" width="10.5703125" customWidth="1"/>
    <col min="8472" max="8479" width="0" hidden="1" customWidth="1"/>
    <col min="8705" max="8705" width="5.140625" customWidth="1"/>
    <col min="8706" max="8706" width="21.85546875" bestFit="1" customWidth="1"/>
    <col min="8707" max="8707" width="19.85546875" customWidth="1"/>
    <col min="8708" max="8708" width="4.7109375" customWidth="1"/>
    <col min="8709" max="8709" width="7.85546875" customWidth="1"/>
    <col min="8710" max="8710" width="4.7109375" customWidth="1"/>
    <col min="8711" max="8711" width="9.28515625" customWidth="1"/>
    <col min="8712" max="8712" width="4.7109375" customWidth="1"/>
    <col min="8713" max="8713" width="9.28515625" customWidth="1"/>
    <col min="8714" max="8714" width="4.7109375" customWidth="1"/>
    <col min="8715" max="8715" width="9.28515625" customWidth="1"/>
    <col min="8716" max="8716" width="4.7109375" customWidth="1"/>
    <col min="8717" max="8717" width="9.28515625" customWidth="1"/>
    <col min="8718" max="8718" width="4.7109375" customWidth="1"/>
    <col min="8719" max="8719" width="9.28515625" customWidth="1"/>
    <col min="8720" max="8720" width="4.7109375" customWidth="1"/>
    <col min="8721" max="8721" width="9.28515625" customWidth="1"/>
    <col min="8722" max="8722" width="4.7109375" customWidth="1"/>
    <col min="8723" max="8723" width="9.28515625" customWidth="1"/>
    <col min="8724" max="8724" width="10.85546875" customWidth="1"/>
    <col min="8725" max="8725" width="6.7109375" customWidth="1"/>
    <col min="8726" max="8726" width="10" customWidth="1"/>
    <col min="8727" max="8727" width="10.5703125" customWidth="1"/>
    <col min="8728" max="8735" width="0" hidden="1" customWidth="1"/>
    <col min="8961" max="8961" width="5.140625" customWidth="1"/>
    <col min="8962" max="8962" width="21.85546875" bestFit="1" customWidth="1"/>
    <col min="8963" max="8963" width="19.85546875" customWidth="1"/>
    <col min="8964" max="8964" width="4.7109375" customWidth="1"/>
    <col min="8965" max="8965" width="7.85546875" customWidth="1"/>
    <col min="8966" max="8966" width="4.7109375" customWidth="1"/>
    <col min="8967" max="8967" width="9.28515625" customWidth="1"/>
    <col min="8968" max="8968" width="4.7109375" customWidth="1"/>
    <col min="8969" max="8969" width="9.28515625" customWidth="1"/>
    <col min="8970" max="8970" width="4.7109375" customWidth="1"/>
    <col min="8971" max="8971" width="9.28515625" customWidth="1"/>
    <col min="8972" max="8972" width="4.7109375" customWidth="1"/>
    <col min="8973" max="8973" width="9.28515625" customWidth="1"/>
    <col min="8974" max="8974" width="4.7109375" customWidth="1"/>
    <col min="8975" max="8975" width="9.28515625" customWidth="1"/>
    <col min="8976" max="8976" width="4.7109375" customWidth="1"/>
    <col min="8977" max="8977" width="9.28515625" customWidth="1"/>
    <col min="8978" max="8978" width="4.7109375" customWidth="1"/>
    <col min="8979" max="8979" width="9.28515625" customWidth="1"/>
    <col min="8980" max="8980" width="10.85546875" customWidth="1"/>
    <col min="8981" max="8981" width="6.7109375" customWidth="1"/>
    <col min="8982" max="8982" width="10" customWidth="1"/>
    <col min="8983" max="8983" width="10.5703125" customWidth="1"/>
    <col min="8984" max="8991" width="0" hidden="1" customWidth="1"/>
    <col min="9217" max="9217" width="5.140625" customWidth="1"/>
    <col min="9218" max="9218" width="21.85546875" bestFit="1" customWidth="1"/>
    <col min="9219" max="9219" width="19.85546875" customWidth="1"/>
    <col min="9220" max="9220" width="4.7109375" customWidth="1"/>
    <col min="9221" max="9221" width="7.85546875" customWidth="1"/>
    <col min="9222" max="9222" width="4.7109375" customWidth="1"/>
    <col min="9223" max="9223" width="9.28515625" customWidth="1"/>
    <col min="9224" max="9224" width="4.7109375" customWidth="1"/>
    <col min="9225" max="9225" width="9.28515625" customWidth="1"/>
    <col min="9226" max="9226" width="4.7109375" customWidth="1"/>
    <col min="9227" max="9227" width="9.28515625" customWidth="1"/>
    <col min="9228" max="9228" width="4.7109375" customWidth="1"/>
    <col min="9229" max="9229" width="9.28515625" customWidth="1"/>
    <col min="9230" max="9230" width="4.7109375" customWidth="1"/>
    <col min="9231" max="9231" width="9.28515625" customWidth="1"/>
    <col min="9232" max="9232" width="4.7109375" customWidth="1"/>
    <col min="9233" max="9233" width="9.28515625" customWidth="1"/>
    <col min="9234" max="9234" width="4.7109375" customWidth="1"/>
    <col min="9235" max="9235" width="9.28515625" customWidth="1"/>
    <col min="9236" max="9236" width="10.85546875" customWidth="1"/>
    <col min="9237" max="9237" width="6.7109375" customWidth="1"/>
    <col min="9238" max="9238" width="10" customWidth="1"/>
    <col min="9239" max="9239" width="10.5703125" customWidth="1"/>
    <col min="9240" max="9247" width="0" hidden="1" customWidth="1"/>
    <col min="9473" max="9473" width="5.140625" customWidth="1"/>
    <col min="9474" max="9474" width="21.85546875" bestFit="1" customWidth="1"/>
    <col min="9475" max="9475" width="19.85546875" customWidth="1"/>
    <col min="9476" max="9476" width="4.7109375" customWidth="1"/>
    <col min="9477" max="9477" width="7.85546875" customWidth="1"/>
    <col min="9478" max="9478" width="4.7109375" customWidth="1"/>
    <col min="9479" max="9479" width="9.28515625" customWidth="1"/>
    <col min="9480" max="9480" width="4.7109375" customWidth="1"/>
    <col min="9481" max="9481" width="9.28515625" customWidth="1"/>
    <col min="9482" max="9482" width="4.7109375" customWidth="1"/>
    <col min="9483" max="9483" width="9.28515625" customWidth="1"/>
    <col min="9484" max="9484" width="4.7109375" customWidth="1"/>
    <col min="9485" max="9485" width="9.28515625" customWidth="1"/>
    <col min="9486" max="9486" width="4.7109375" customWidth="1"/>
    <col min="9487" max="9487" width="9.28515625" customWidth="1"/>
    <col min="9488" max="9488" width="4.7109375" customWidth="1"/>
    <col min="9489" max="9489" width="9.28515625" customWidth="1"/>
    <col min="9490" max="9490" width="4.7109375" customWidth="1"/>
    <col min="9491" max="9491" width="9.28515625" customWidth="1"/>
    <col min="9492" max="9492" width="10.85546875" customWidth="1"/>
    <col min="9493" max="9493" width="6.7109375" customWidth="1"/>
    <col min="9494" max="9494" width="10" customWidth="1"/>
    <col min="9495" max="9495" width="10.5703125" customWidth="1"/>
    <col min="9496" max="9503" width="0" hidden="1" customWidth="1"/>
    <col min="9729" max="9729" width="5.140625" customWidth="1"/>
    <col min="9730" max="9730" width="21.85546875" bestFit="1" customWidth="1"/>
    <col min="9731" max="9731" width="19.85546875" customWidth="1"/>
    <col min="9732" max="9732" width="4.7109375" customWidth="1"/>
    <col min="9733" max="9733" width="7.85546875" customWidth="1"/>
    <col min="9734" max="9734" width="4.7109375" customWidth="1"/>
    <col min="9735" max="9735" width="9.28515625" customWidth="1"/>
    <col min="9736" max="9736" width="4.7109375" customWidth="1"/>
    <col min="9737" max="9737" width="9.28515625" customWidth="1"/>
    <col min="9738" max="9738" width="4.7109375" customWidth="1"/>
    <col min="9739" max="9739" width="9.28515625" customWidth="1"/>
    <col min="9740" max="9740" width="4.7109375" customWidth="1"/>
    <col min="9741" max="9741" width="9.28515625" customWidth="1"/>
    <col min="9742" max="9742" width="4.7109375" customWidth="1"/>
    <col min="9743" max="9743" width="9.28515625" customWidth="1"/>
    <col min="9744" max="9744" width="4.7109375" customWidth="1"/>
    <col min="9745" max="9745" width="9.28515625" customWidth="1"/>
    <col min="9746" max="9746" width="4.7109375" customWidth="1"/>
    <col min="9747" max="9747" width="9.28515625" customWidth="1"/>
    <col min="9748" max="9748" width="10.85546875" customWidth="1"/>
    <col min="9749" max="9749" width="6.7109375" customWidth="1"/>
    <col min="9750" max="9750" width="10" customWidth="1"/>
    <col min="9751" max="9751" width="10.5703125" customWidth="1"/>
    <col min="9752" max="9759" width="0" hidden="1" customWidth="1"/>
    <col min="9985" max="9985" width="5.140625" customWidth="1"/>
    <col min="9986" max="9986" width="21.85546875" bestFit="1" customWidth="1"/>
    <col min="9987" max="9987" width="19.85546875" customWidth="1"/>
    <col min="9988" max="9988" width="4.7109375" customWidth="1"/>
    <col min="9989" max="9989" width="7.85546875" customWidth="1"/>
    <col min="9990" max="9990" width="4.7109375" customWidth="1"/>
    <col min="9991" max="9991" width="9.28515625" customWidth="1"/>
    <col min="9992" max="9992" width="4.7109375" customWidth="1"/>
    <col min="9993" max="9993" width="9.28515625" customWidth="1"/>
    <col min="9994" max="9994" width="4.7109375" customWidth="1"/>
    <col min="9995" max="9995" width="9.28515625" customWidth="1"/>
    <col min="9996" max="9996" width="4.7109375" customWidth="1"/>
    <col min="9997" max="9997" width="9.28515625" customWidth="1"/>
    <col min="9998" max="9998" width="4.7109375" customWidth="1"/>
    <col min="9999" max="9999" width="9.28515625" customWidth="1"/>
    <col min="10000" max="10000" width="4.7109375" customWidth="1"/>
    <col min="10001" max="10001" width="9.28515625" customWidth="1"/>
    <col min="10002" max="10002" width="4.7109375" customWidth="1"/>
    <col min="10003" max="10003" width="9.28515625" customWidth="1"/>
    <col min="10004" max="10004" width="10.85546875" customWidth="1"/>
    <col min="10005" max="10005" width="6.7109375" customWidth="1"/>
    <col min="10006" max="10006" width="10" customWidth="1"/>
    <col min="10007" max="10007" width="10.5703125" customWidth="1"/>
    <col min="10008" max="10015" width="0" hidden="1" customWidth="1"/>
    <col min="10241" max="10241" width="5.140625" customWidth="1"/>
    <col min="10242" max="10242" width="21.85546875" bestFit="1" customWidth="1"/>
    <col min="10243" max="10243" width="19.85546875" customWidth="1"/>
    <col min="10244" max="10244" width="4.7109375" customWidth="1"/>
    <col min="10245" max="10245" width="7.85546875" customWidth="1"/>
    <col min="10246" max="10246" width="4.7109375" customWidth="1"/>
    <col min="10247" max="10247" width="9.28515625" customWidth="1"/>
    <col min="10248" max="10248" width="4.7109375" customWidth="1"/>
    <col min="10249" max="10249" width="9.28515625" customWidth="1"/>
    <col min="10250" max="10250" width="4.7109375" customWidth="1"/>
    <col min="10251" max="10251" width="9.28515625" customWidth="1"/>
    <col min="10252" max="10252" width="4.7109375" customWidth="1"/>
    <col min="10253" max="10253" width="9.28515625" customWidth="1"/>
    <col min="10254" max="10254" width="4.7109375" customWidth="1"/>
    <col min="10255" max="10255" width="9.28515625" customWidth="1"/>
    <col min="10256" max="10256" width="4.7109375" customWidth="1"/>
    <col min="10257" max="10257" width="9.28515625" customWidth="1"/>
    <col min="10258" max="10258" width="4.7109375" customWidth="1"/>
    <col min="10259" max="10259" width="9.28515625" customWidth="1"/>
    <col min="10260" max="10260" width="10.85546875" customWidth="1"/>
    <col min="10261" max="10261" width="6.7109375" customWidth="1"/>
    <col min="10262" max="10262" width="10" customWidth="1"/>
    <col min="10263" max="10263" width="10.5703125" customWidth="1"/>
    <col min="10264" max="10271" width="0" hidden="1" customWidth="1"/>
    <col min="10497" max="10497" width="5.140625" customWidth="1"/>
    <col min="10498" max="10498" width="21.85546875" bestFit="1" customWidth="1"/>
    <col min="10499" max="10499" width="19.85546875" customWidth="1"/>
    <col min="10500" max="10500" width="4.7109375" customWidth="1"/>
    <col min="10501" max="10501" width="7.85546875" customWidth="1"/>
    <col min="10502" max="10502" width="4.7109375" customWidth="1"/>
    <col min="10503" max="10503" width="9.28515625" customWidth="1"/>
    <col min="10504" max="10504" width="4.7109375" customWidth="1"/>
    <col min="10505" max="10505" width="9.28515625" customWidth="1"/>
    <col min="10506" max="10506" width="4.7109375" customWidth="1"/>
    <col min="10507" max="10507" width="9.28515625" customWidth="1"/>
    <col min="10508" max="10508" width="4.7109375" customWidth="1"/>
    <col min="10509" max="10509" width="9.28515625" customWidth="1"/>
    <col min="10510" max="10510" width="4.7109375" customWidth="1"/>
    <col min="10511" max="10511" width="9.28515625" customWidth="1"/>
    <col min="10512" max="10512" width="4.7109375" customWidth="1"/>
    <col min="10513" max="10513" width="9.28515625" customWidth="1"/>
    <col min="10514" max="10514" width="4.7109375" customWidth="1"/>
    <col min="10515" max="10515" width="9.28515625" customWidth="1"/>
    <col min="10516" max="10516" width="10.85546875" customWidth="1"/>
    <col min="10517" max="10517" width="6.7109375" customWidth="1"/>
    <col min="10518" max="10518" width="10" customWidth="1"/>
    <col min="10519" max="10519" width="10.5703125" customWidth="1"/>
    <col min="10520" max="10527" width="0" hidden="1" customWidth="1"/>
    <col min="10753" max="10753" width="5.140625" customWidth="1"/>
    <col min="10754" max="10754" width="21.85546875" bestFit="1" customWidth="1"/>
    <col min="10755" max="10755" width="19.85546875" customWidth="1"/>
    <col min="10756" max="10756" width="4.7109375" customWidth="1"/>
    <col min="10757" max="10757" width="7.85546875" customWidth="1"/>
    <col min="10758" max="10758" width="4.7109375" customWidth="1"/>
    <col min="10759" max="10759" width="9.28515625" customWidth="1"/>
    <col min="10760" max="10760" width="4.7109375" customWidth="1"/>
    <col min="10761" max="10761" width="9.28515625" customWidth="1"/>
    <col min="10762" max="10762" width="4.7109375" customWidth="1"/>
    <col min="10763" max="10763" width="9.28515625" customWidth="1"/>
    <col min="10764" max="10764" width="4.7109375" customWidth="1"/>
    <col min="10765" max="10765" width="9.28515625" customWidth="1"/>
    <col min="10766" max="10766" width="4.7109375" customWidth="1"/>
    <col min="10767" max="10767" width="9.28515625" customWidth="1"/>
    <col min="10768" max="10768" width="4.7109375" customWidth="1"/>
    <col min="10769" max="10769" width="9.28515625" customWidth="1"/>
    <col min="10770" max="10770" width="4.7109375" customWidth="1"/>
    <col min="10771" max="10771" width="9.28515625" customWidth="1"/>
    <col min="10772" max="10772" width="10.85546875" customWidth="1"/>
    <col min="10773" max="10773" width="6.7109375" customWidth="1"/>
    <col min="10774" max="10774" width="10" customWidth="1"/>
    <col min="10775" max="10775" width="10.5703125" customWidth="1"/>
    <col min="10776" max="10783" width="0" hidden="1" customWidth="1"/>
    <col min="11009" max="11009" width="5.140625" customWidth="1"/>
    <col min="11010" max="11010" width="21.85546875" bestFit="1" customWidth="1"/>
    <col min="11011" max="11011" width="19.85546875" customWidth="1"/>
    <col min="11012" max="11012" width="4.7109375" customWidth="1"/>
    <col min="11013" max="11013" width="7.85546875" customWidth="1"/>
    <col min="11014" max="11014" width="4.7109375" customWidth="1"/>
    <col min="11015" max="11015" width="9.28515625" customWidth="1"/>
    <col min="11016" max="11016" width="4.7109375" customWidth="1"/>
    <col min="11017" max="11017" width="9.28515625" customWidth="1"/>
    <col min="11018" max="11018" width="4.7109375" customWidth="1"/>
    <col min="11019" max="11019" width="9.28515625" customWidth="1"/>
    <col min="11020" max="11020" width="4.7109375" customWidth="1"/>
    <col min="11021" max="11021" width="9.28515625" customWidth="1"/>
    <col min="11022" max="11022" width="4.7109375" customWidth="1"/>
    <col min="11023" max="11023" width="9.28515625" customWidth="1"/>
    <col min="11024" max="11024" width="4.7109375" customWidth="1"/>
    <col min="11025" max="11025" width="9.28515625" customWidth="1"/>
    <col min="11026" max="11026" width="4.7109375" customWidth="1"/>
    <col min="11027" max="11027" width="9.28515625" customWidth="1"/>
    <col min="11028" max="11028" width="10.85546875" customWidth="1"/>
    <col min="11029" max="11029" width="6.7109375" customWidth="1"/>
    <col min="11030" max="11030" width="10" customWidth="1"/>
    <col min="11031" max="11031" width="10.5703125" customWidth="1"/>
    <col min="11032" max="11039" width="0" hidden="1" customWidth="1"/>
    <col min="11265" max="11265" width="5.140625" customWidth="1"/>
    <col min="11266" max="11266" width="21.85546875" bestFit="1" customWidth="1"/>
    <col min="11267" max="11267" width="19.85546875" customWidth="1"/>
    <col min="11268" max="11268" width="4.7109375" customWidth="1"/>
    <col min="11269" max="11269" width="7.85546875" customWidth="1"/>
    <col min="11270" max="11270" width="4.7109375" customWidth="1"/>
    <col min="11271" max="11271" width="9.28515625" customWidth="1"/>
    <col min="11272" max="11272" width="4.7109375" customWidth="1"/>
    <col min="11273" max="11273" width="9.28515625" customWidth="1"/>
    <col min="11274" max="11274" width="4.7109375" customWidth="1"/>
    <col min="11275" max="11275" width="9.28515625" customWidth="1"/>
    <col min="11276" max="11276" width="4.7109375" customWidth="1"/>
    <col min="11277" max="11277" width="9.28515625" customWidth="1"/>
    <col min="11278" max="11278" width="4.7109375" customWidth="1"/>
    <col min="11279" max="11279" width="9.28515625" customWidth="1"/>
    <col min="11280" max="11280" width="4.7109375" customWidth="1"/>
    <col min="11281" max="11281" width="9.28515625" customWidth="1"/>
    <col min="11282" max="11282" width="4.7109375" customWidth="1"/>
    <col min="11283" max="11283" width="9.28515625" customWidth="1"/>
    <col min="11284" max="11284" width="10.85546875" customWidth="1"/>
    <col min="11285" max="11285" width="6.7109375" customWidth="1"/>
    <col min="11286" max="11286" width="10" customWidth="1"/>
    <col min="11287" max="11287" width="10.5703125" customWidth="1"/>
    <col min="11288" max="11295" width="0" hidden="1" customWidth="1"/>
    <col min="11521" max="11521" width="5.140625" customWidth="1"/>
    <col min="11522" max="11522" width="21.85546875" bestFit="1" customWidth="1"/>
    <col min="11523" max="11523" width="19.85546875" customWidth="1"/>
    <col min="11524" max="11524" width="4.7109375" customWidth="1"/>
    <col min="11525" max="11525" width="7.85546875" customWidth="1"/>
    <col min="11526" max="11526" width="4.7109375" customWidth="1"/>
    <col min="11527" max="11527" width="9.28515625" customWidth="1"/>
    <col min="11528" max="11528" width="4.7109375" customWidth="1"/>
    <col min="11529" max="11529" width="9.28515625" customWidth="1"/>
    <col min="11530" max="11530" width="4.7109375" customWidth="1"/>
    <col min="11531" max="11531" width="9.28515625" customWidth="1"/>
    <col min="11532" max="11532" width="4.7109375" customWidth="1"/>
    <col min="11533" max="11533" width="9.28515625" customWidth="1"/>
    <col min="11534" max="11534" width="4.7109375" customWidth="1"/>
    <col min="11535" max="11535" width="9.28515625" customWidth="1"/>
    <col min="11536" max="11536" width="4.7109375" customWidth="1"/>
    <col min="11537" max="11537" width="9.28515625" customWidth="1"/>
    <col min="11538" max="11538" width="4.7109375" customWidth="1"/>
    <col min="11539" max="11539" width="9.28515625" customWidth="1"/>
    <col min="11540" max="11540" width="10.85546875" customWidth="1"/>
    <col min="11541" max="11541" width="6.7109375" customWidth="1"/>
    <col min="11542" max="11542" width="10" customWidth="1"/>
    <col min="11543" max="11543" width="10.5703125" customWidth="1"/>
    <col min="11544" max="11551" width="0" hidden="1" customWidth="1"/>
    <col min="11777" max="11777" width="5.140625" customWidth="1"/>
    <col min="11778" max="11778" width="21.85546875" bestFit="1" customWidth="1"/>
    <col min="11779" max="11779" width="19.85546875" customWidth="1"/>
    <col min="11780" max="11780" width="4.7109375" customWidth="1"/>
    <col min="11781" max="11781" width="7.85546875" customWidth="1"/>
    <col min="11782" max="11782" width="4.7109375" customWidth="1"/>
    <col min="11783" max="11783" width="9.28515625" customWidth="1"/>
    <col min="11784" max="11784" width="4.7109375" customWidth="1"/>
    <col min="11785" max="11785" width="9.28515625" customWidth="1"/>
    <col min="11786" max="11786" width="4.7109375" customWidth="1"/>
    <col min="11787" max="11787" width="9.28515625" customWidth="1"/>
    <col min="11788" max="11788" width="4.7109375" customWidth="1"/>
    <col min="11789" max="11789" width="9.28515625" customWidth="1"/>
    <col min="11790" max="11790" width="4.7109375" customWidth="1"/>
    <col min="11791" max="11791" width="9.28515625" customWidth="1"/>
    <col min="11792" max="11792" width="4.7109375" customWidth="1"/>
    <col min="11793" max="11793" width="9.28515625" customWidth="1"/>
    <col min="11794" max="11794" width="4.7109375" customWidth="1"/>
    <col min="11795" max="11795" width="9.28515625" customWidth="1"/>
    <col min="11796" max="11796" width="10.85546875" customWidth="1"/>
    <col min="11797" max="11797" width="6.7109375" customWidth="1"/>
    <col min="11798" max="11798" width="10" customWidth="1"/>
    <col min="11799" max="11799" width="10.5703125" customWidth="1"/>
    <col min="11800" max="11807" width="0" hidden="1" customWidth="1"/>
    <col min="12033" max="12033" width="5.140625" customWidth="1"/>
    <col min="12034" max="12034" width="21.85546875" bestFit="1" customWidth="1"/>
    <col min="12035" max="12035" width="19.85546875" customWidth="1"/>
    <col min="12036" max="12036" width="4.7109375" customWidth="1"/>
    <col min="12037" max="12037" width="7.85546875" customWidth="1"/>
    <col min="12038" max="12038" width="4.7109375" customWidth="1"/>
    <col min="12039" max="12039" width="9.28515625" customWidth="1"/>
    <col min="12040" max="12040" width="4.7109375" customWidth="1"/>
    <col min="12041" max="12041" width="9.28515625" customWidth="1"/>
    <col min="12042" max="12042" width="4.7109375" customWidth="1"/>
    <col min="12043" max="12043" width="9.28515625" customWidth="1"/>
    <col min="12044" max="12044" width="4.7109375" customWidth="1"/>
    <col min="12045" max="12045" width="9.28515625" customWidth="1"/>
    <col min="12046" max="12046" width="4.7109375" customWidth="1"/>
    <col min="12047" max="12047" width="9.28515625" customWidth="1"/>
    <col min="12048" max="12048" width="4.7109375" customWidth="1"/>
    <col min="12049" max="12049" width="9.28515625" customWidth="1"/>
    <col min="12050" max="12050" width="4.7109375" customWidth="1"/>
    <col min="12051" max="12051" width="9.28515625" customWidth="1"/>
    <col min="12052" max="12052" width="10.85546875" customWidth="1"/>
    <col min="12053" max="12053" width="6.7109375" customWidth="1"/>
    <col min="12054" max="12054" width="10" customWidth="1"/>
    <col min="12055" max="12055" width="10.5703125" customWidth="1"/>
    <col min="12056" max="12063" width="0" hidden="1" customWidth="1"/>
    <col min="12289" max="12289" width="5.140625" customWidth="1"/>
    <col min="12290" max="12290" width="21.85546875" bestFit="1" customWidth="1"/>
    <col min="12291" max="12291" width="19.85546875" customWidth="1"/>
    <col min="12292" max="12292" width="4.7109375" customWidth="1"/>
    <col min="12293" max="12293" width="7.85546875" customWidth="1"/>
    <col min="12294" max="12294" width="4.7109375" customWidth="1"/>
    <col min="12295" max="12295" width="9.28515625" customWidth="1"/>
    <col min="12296" max="12296" width="4.7109375" customWidth="1"/>
    <col min="12297" max="12297" width="9.28515625" customWidth="1"/>
    <col min="12298" max="12298" width="4.7109375" customWidth="1"/>
    <col min="12299" max="12299" width="9.28515625" customWidth="1"/>
    <col min="12300" max="12300" width="4.7109375" customWidth="1"/>
    <col min="12301" max="12301" width="9.28515625" customWidth="1"/>
    <col min="12302" max="12302" width="4.7109375" customWidth="1"/>
    <col min="12303" max="12303" width="9.28515625" customWidth="1"/>
    <col min="12304" max="12304" width="4.7109375" customWidth="1"/>
    <col min="12305" max="12305" width="9.28515625" customWidth="1"/>
    <col min="12306" max="12306" width="4.7109375" customWidth="1"/>
    <col min="12307" max="12307" width="9.28515625" customWidth="1"/>
    <col min="12308" max="12308" width="10.85546875" customWidth="1"/>
    <col min="12309" max="12309" width="6.7109375" customWidth="1"/>
    <col min="12310" max="12310" width="10" customWidth="1"/>
    <col min="12311" max="12311" width="10.5703125" customWidth="1"/>
    <col min="12312" max="12319" width="0" hidden="1" customWidth="1"/>
    <col min="12545" max="12545" width="5.140625" customWidth="1"/>
    <col min="12546" max="12546" width="21.85546875" bestFit="1" customWidth="1"/>
    <col min="12547" max="12547" width="19.85546875" customWidth="1"/>
    <col min="12548" max="12548" width="4.7109375" customWidth="1"/>
    <col min="12549" max="12549" width="7.85546875" customWidth="1"/>
    <col min="12550" max="12550" width="4.7109375" customWidth="1"/>
    <col min="12551" max="12551" width="9.28515625" customWidth="1"/>
    <col min="12552" max="12552" width="4.7109375" customWidth="1"/>
    <col min="12553" max="12553" width="9.28515625" customWidth="1"/>
    <col min="12554" max="12554" width="4.7109375" customWidth="1"/>
    <col min="12555" max="12555" width="9.28515625" customWidth="1"/>
    <col min="12556" max="12556" width="4.7109375" customWidth="1"/>
    <col min="12557" max="12557" width="9.28515625" customWidth="1"/>
    <col min="12558" max="12558" width="4.7109375" customWidth="1"/>
    <col min="12559" max="12559" width="9.28515625" customWidth="1"/>
    <col min="12560" max="12560" width="4.7109375" customWidth="1"/>
    <col min="12561" max="12561" width="9.28515625" customWidth="1"/>
    <col min="12562" max="12562" width="4.7109375" customWidth="1"/>
    <col min="12563" max="12563" width="9.28515625" customWidth="1"/>
    <col min="12564" max="12564" width="10.85546875" customWidth="1"/>
    <col min="12565" max="12565" width="6.7109375" customWidth="1"/>
    <col min="12566" max="12566" width="10" customWidth="1"/>
    <col min="12567" max="12567" width="10.5703125" customWidth="1"/>
    <col min="12568" max="12575" width="0" hidden="1" customWidth="1"/>
    <col min="12801" max="12801" width="5.140625" customWidth="1"/>
    <col min="12802" max="12802" width="21.85546875" bestFit="1" customWidth="1"/>
    <col min="12803" max="12803" width="19.85546875" customWidth="1"/>
    <col min="12804" max="12804" width="4.7109375" customWidth="1"/>
    <col min="12805" max="12805" width="7.85546875" customWidth="1"/>
    <col min="12806" max="12806" width="4.7109375" customWidth="1"/>
    <col min="12807" max="12807" width="9.28515625" customWidth="1"/>
    <col min="12808" max="12808" width="4.7109375" customWidth="1"/>
    <col min="12809" max="12809" width="9.28515625" customWidth="1"/>
    <col min="12810" max="12810" width="4.7109375" customWidth="1"/>
    <col min="12811" max="12811" width="9.28515625" customWidth="1"/>
    <col min="12812" max="12812" width="4.7109375" customWidth="1"/>
    <col min="12813" max="12813" width="9.28515625" customWidth="1"/>
    <col min="12814" max="12814" width="4.7109375" customWidth="1"/>
    <col min="12815" max="12815" width="9.28515625" customWidth="1"/>
    <col min="12816" max="12816" width="4.7109375" customWidth="1"/>
    <col min="12817" max="12817" width="9.28515625" customWidth="1"/>
    <col min="12818" max="12818" width="4.7109375" customWidth="1"/>
    <col min="12819" max="12819" width="9.28515625" customWidth="1"/>
    <col min="12820" max="12820" width="10.85546875" customWidth="1"/>
    <col min="12821" max="12821" width="6.7109375" customWidth="1"/>
    <col min="12822" max="12822" width="10" customWidth="1"/>
    <col min="12823" max="12823" width="10.5703125" customWidth="1"/>
    <col min="12824" max="12831" width="0" hidden="1" customWidth="1"/>
    <col min="13057" max="13057" width="5.140625" customWidth="1"/>
    <col min="13058" max="13058" width="21.85546875" bestFit="1" customWidth="1"/>
    <col min="13059" max="13059" width="19.85546875" customWidth="1"/>
    <col min="13060" max="13060" width="4.7109375" customWidth="1"/>
    <col min="13061" max="13061" width="7.85546875" customWidth="1"/>
    <col min="13062" max="13062" width="4.7109375" customWidth="1"/>
    <col min="13063" max="13063" width="9.28515625" customWidth="1"/>
    <col min="13064" max="13064" width="4.7109375" customWidth="1"/>
    <col min="13065" max="13065" width="9.28515625" customWidth="1"/>
    <col min="13066" max="13066" width="4.7109375" customWidth="1"/>
    <col min="13067" max="13067" width="9.28515625" customWidth="1"/>
    <col min="13068" max="13068" width="4.7109375" customWidth="1"/>
    <col min="13069" max="13069" width="9.28515625" customWidth="1"/>
    <col min="13070" max="13070" width="4.7109375" customWidth="1"/>
    <col min="13071" max="13071" width="9.28515625" customWidth="1"/>
    <col min="13072" max="13072" width="4.7109375" customWidth="1"/>
    <col min="13073" max="13073" width="9.28515625" customWidth="1"/>
    <col min="13074" max="13074" width="4.7109375" customWidth="1"/>
    <col min="13075" max="13075" width="9.28515625" customWidth="1"/>
    <col min="13076" max="13076" width="10.85546875" customWidth="1"/>
    <col min="13077" max="13077" width="6.7109375" customWidth="1"/>
    <col min="13078" max="13078" width="10" customWidth="1"/>
    <col min="13079" max="13079" width="10.5703125" customWidth="1"/>
    <col min="13080" max="13087" width="0" hidden="1" customWidth="1"/>
    <col min="13313" max="13313" width="5.140625" customWidth="1"/>
    <col min="13314" max="13314" width="21.85546875" bestFit="1" customWidth="1"/>
    <col min="13315" max="13315" width="19.85546875" customWidth="1"/>
    <col min="13316" max="13316" width="4.7109375" customWidth="1"/>
    <col min="13317" max="13317" width="7.85546875" customWidth="1"/>
    <col min="13318" max="13318" width="4.7109375" customWidth="1"/>
    <col min="13319" max="13319" width="9.28515625" customWidth="1"/>
    <col min="13320" max="13320" width="4.7109375" customWidth="1"/>
    <col min="13321" max="13321" width="9.28515625" customWidth="1"/>
    <col min="13322" max="13322" width="4.7109375" customWidth="1"/>
    <col min="13323" max="13323" width="9.28515625" customWidth="1"/>
    <col min="13324" max="13324" width="4.7109375" customWidth="1"/>
    <col min="13325" max="13325" width="9.28515625" customWidth="1"/>
    <col min="13326" max="13326" width="4.7109375" customWidth="1"/>
    <col min="13327" max="13327" width="9.28515625" customWidth="1"/>
    <col min="13328" max="13328" width="4.7109375" customWidth="1"/>
    <col min="13329" max="13329" width="9.28515625" customWidth="1"/>
    <col min="13330" max="13330" width="4.7109375" customWidth="1"/>
    <col min="13331" max="13331" width="9.28515625" customWidth="1"/>
    <col min="13332" max="13332" width="10.85546875" customWidth="1"/>
    <col min="13333" max="13333" width="6.7109375" customWidth="1"/>
    <col min="13334" max="13334" width="10" customWidth="1"/>
    <col min="13335" max="13335" width="10.5703125" customWidth="1"/>
    <col min="13336" max="13343" width="0" hidden="1" customWidth="1"/>
    <col min="13569" max="13569" width="5.140625" customWidth="1"/>
    <col min="13570" max="13570" width="21.85546875" bestFit="1" customWidth="1"/>
    <col min="13571" max="13571" width="19.85546875" customWidth="1"/>
    <col min="13572" max="13572" width="4.7109375" customWidth="1"/>
    <col min="13573" max="13573" width="7.85546875" customWidth="1"/>
    <col min="13574" max="13574" width="4.7109375" customWidth="1"/>
    <col min="13575" max="13575" width="9.28515625" customWidth="1"/>
    <col min="13576" max="13576" width="4.7109375" customWidth="1"/>
    <col min="13577" max="13577" width="9.28515625" customWidth="1"/>
    <col min="13578" max="13578" width="4.7109375" customWidth="1"/>
    <col min="13579" max="13579" width="9.28515625" customWidth="1"/>
    <col min="13580" max="13580" width="4.7109375" customWidth="1"/>
    <col min="13581" max="13581" width="9.28515625" customWidth="1"/>
    <col min="13582" max="13582" width="4.7109375" customWidth="1"/>
    <col min="13583" max="13583" width="9.28515625" customWidth="1"/>
    <col min="13584" max="13584" width="4.7109375" customWidth="1"/>
    <col min="13585" max="13585" width="9.28515625" customWidth="1"/>
    <col min="13586" max="13586" width="4.7109375" customWidth="1"/>
    <col min="13587" max="13587" width="9.28515625" customWidth="1"/>
    <col min="13588" max="13588" width="10.85546875" customWidth="1"/>
    <col min="13589" max="13589" width="6.7109375" customWidth="1"/>
    <col min="13590" max="13590" width="10" customWidth="1"/>
    <col min="13591" max="13591" width="10.5703125" customWidth="1"/>
    <col min="13592" max="13599" width="0" hidden="1" customWidth="1"/>
    <col min="13825" max="13825" width="5.140625" customWidth="1"/>
    <col min="13826" max="13826" width="21.85546875" bestFit="1" customWidth="1"/>
    <col min="13827" max="13827" width="19.85546875" customWidth="1"/>
    <col min="13828" max="13828" width="4.7109375" customWidth="1"/>
    <col min="13829" max="13829" width="7.85546875" customWidth="1"/>
    <col min="13830" max="13830" width="4.7109375" customWidth="1"/>
    <col min="13831" max="13831" width="9.28515625" customWidth="1"/>
    <col min="13832" max="13832" width="4.7109375" customWidth="1"/>
    <col min="13833" max="13833" width="9.28515625" customWidth="1"/>
    <col min="13834" max="13834" width="4.7109375" customWidth="1"/>
    <col min="13835" max="13835" width="9.28515625" customWidth="1"/>
    <col min="13836" max="13836" width="4.7109375" customWidth="1"/>
    <col min="13837" max="13837" width="9.28515625" customWidth="1"/>
    <col min="13838" max="13838" width="4.7109375" customWidth="1"/>
    <col min="13839" max="13839" width="9.28515625" customWidth="1"/>
    <col min="13840" max="13840" width="4.7109375" customWidth="1"/>
    <col min="13841" max="13841" width="9.28515625" customWidth="1"/>
    <col min="13842" max="13842" width="4.7109375" customWidth="1"/>
    <col min="13843" max="13843" width="9.28515625" customWidth="1"/>
    <col min="13844" max="13844" width="10.85546875" customWidth="1"/>
    <col min="13845" max="13845" width="6.7109375" customWidth="1"/>
    <col min="13846" max="13846" width="10" customWidth="1"/>
    <col min="13847" max="13847" width="10.5703125" customWidth="1"/>
    <col min="13848" max="13855" width="0" hidden="1" customWidth="1"/>
    <col min="14081" max="14081" width="5.140625" customWidth="1"/>
    <col min="14082" max="14082" width="21.85546875" bestFit="1" customWidth="1"/>
    <col min="14083" max="14083" width="19.85546875" customWidth="1"/>
    <col min="14084" max="14084" width="4.7109375" customWidth="1"/>
    <col min="14085" max="14085" width="7.85546875" customWidth="1"/>
    <col min="14086" max="14086" width="4.7109375" customWidth="1"/>
    <col min="14087" max="14087" width="9.28515625" customWidth="1"/>
    <col min="14088" max="14088" width="4.7109375" customWidth="1"/>
    <col min="14089" max="14089" width="9.28515625" customWidth="1"/>
    <col min="14090" max="14090" width="4.7109375" customWidth="1"/>
    <col min="14091" max="14091" width="9.28515625" customWidth="1"/>
    <col min="14092" max="14092" width="4.7109375" customWidth="1"/>
    <col min="14093" max="14093" width="9.28515625" customWidth="1"/>
    <col min="14094" max="14094" width="4.7109375" customWidth="1"/>
    <col min="14095" max="14095" width="9.28515625" customWidth="1"/>
    <col min="14096" max="14096" width="4.7109375" customWidth="1"/>
    <col min="14097" max="14097" width="9.28515625" customWidth="1"/>
    <col min="14098" max="14098" width="4.7109375" customWidth="1"/>
    <col min="14099" max="14099" width="9.28515625" customWidth="1"/>
    <col min="14100" max="14100" width="10.85546875" customWidth="1"/>
    <col min="14101" max="14101" width="6.7109375" customWidth="1"/>
    <col min="14102" max="14102" width="10" customWidth="1"/>
    <col min="14103" max="14103" width="10.5703125" customWidth="1"/>
    <col min="14104" max="14111" width="0" hidden="1" customWidth="1"/>
    <col min="14337" max="14337" width="5.140625" customWidth="1"/>
    <col min="14338" max="14338" width="21.85546875" bestFit="1" customWidth="1"/>
    <col min="14339" max="14339" width="19.85546875" customWidth="1"/>
    <col min="14340" max="14340" width="4.7109375" customWidth="1"/>
    <col min="14341" max="14341" width="7.85546875" customWidth="1"/>
    <col min="14342" max="14342" width="4.7109375" customWidth="1"/>
    <col min="14343" max="14343" width="9.28515625" customWidth="1"/>
    <col min="14344" max="14344" width="4.7109375" customWidth="1"/>
    <col min="14345" max="14345" width="9.28515625" customWidth="1"/>
    <col min="14346" max="14346" width="4.7109375" customWidth="1"/>
    <col min="14347" max="14347" width="9.28515625" customWidth="1"/>
    <col min="14348" max="14348" width="4.7109375" customWidth="1"/>
    <col min="14349" max="14349" width="9.28515625" customWidth="1"/>
    <col min="14350" max="14350" width="4.7109375" customWidth="1"/>
    <col min="14351" max="14351" width="9.28515625" customWidth="1"/>
    <col min="14352" max="14352" width="4.7109375" customWidth="1"/>
    <col min="14353" max="14353" width="9.28515625" customWidth="1"/>
    <col min="14354" max="14354" width="4.7109375" customWidth="1"/>
    <col min="14355" max="14355" width="9.28515625" customWidth="1"/>
    <col min="14356" max="14356" width="10.85546875" customWidth="1"/>
    <col min="14357" max="14357" width="6.7109375" customWidth="1"/>
    <col min="14358" max="14358" width="10" customWidth="1"/>
    <col min="14359" max="14359" width="10.5703125" customWidth="1"/>
    <col min="14360" max="14367" width="0" hidden="1" customWidth="1"/>
    <col min="14593" max="14593" width="5.140625" customWidth="1"/>
    <col min="14594" max="14594" width="21.85546875" bestFit="1" customWidth="1"/>
    <col min="14595" max="14595" width="19.85546875" customWidth="1"/>
    <col min="14596" max="14596" width="4.7109375" customWidth="1"/>
    <col min="14597" max="14597" width="7.85546875" customWidth="1"/>
    <col min="14598" max="14598" width="4.7109375" customWidth="1"/>
    <col min="14599" max="14599" width="9.28515625" customWidth="1"/>
    <col min="14600" max="14600" width="4.7109375" customWidth="1"/>
    <col min="14601" max="14601" width="9.28515625" customWidth="1"/>
    <col min="14602" max="14602" width="4.7109375" customWidth="1"/>
    <col min="14603" max="14603" width="9.28515625" customWidth="1"/>
    <col min="14604" max="14604" width="4.7109375" customWidth="1"/>
    <col min="14605" max="14605" width="9.28515625" customWidth="1"/>
    <col min="14606" max="14606" width="4.7109375" customWidth="1"/>
    <col min="14607" max="14607" width="9.28515625" customWidth="1"/>
    <col min="14608" max="14608" width="4.7109375" customWidth="1"/>
    <col min="14609" max="14609" width="9.28515625" customWidth="1"/>
    <col min="14610" max="14610" width="4.7109375" customWidth="1"/>
    <col min="14611" max="14611" width="9.28515625" customWidth="1"/>
    <col min="14612" max="14612" width="10.85546875" customWidth="1"/>
    <col min="14613" max="14613" width="6.7109375" customWidth="1"/>
    <col min="14614" max="14614" width="10" customWidth="1"/>
    <col min="14615" max="14615" width="10.5703125" customWidth="1"/>
    <col min="14616" max="14623" width="0" hidden="1" customWidth="1"/>
    <col min="14849" max="14849" width="5.140625" customWidth="1"/>
    <col min="14850" max="14850" width="21.85546875" bestFit="1" customWidth="1"/>
    <col min="14851" max="14851" width="19.85546875" customWidth="1"/>
    <col min="14852" max="14852" width="4.7109375" customWidth="1"/>
    <col min="14853" max="14853" width="7.85546875" customWidth="1"/>
    <col min="14854" max="14854" width="4.7109375" customWidth="1"/>
    <col min="14855" max="14855" width="9.28515625" customWidth="1"/>
    <col min="14856" max="14856" width="4.7109375" customWidth="1"/>
    <col min="14857" max="14857" width="9.28515625" customWidth="1"/>
    <col min="14858" max="14858" width="4.7109375" customWidth="1"/>
    <col min="14859" max="14859" width="9.28515625" customWidth="1"/>
    <col min="14860" max="14860" width="4.7109375" customWidth="1"/>
    <col min="14861" max="14861" width="9.28515625" customWidth="1"/>
    <col min="14862" max="14862" width="4.7109375" customWidth="1"/>
    <col min="14863" max="14863" width="9.28515625" customWidth="1"/>
    <col min="14864" max="14864" width="4.7109375" customWidth="1"/>
    <col min="14865" max="14865" width="9.28515625" customWidth="1"/>
    <col min="14866" max="14866" width="4.7109375" customWidth="1"/>
    <col min="14867" max="14867" width="9.28515625" customWidth="1"/>
    <col min="14868" max="14868" width="10.85546875" customWidth="1"/>
    <col min="14869" max="14869" width="6.7109375" customWidth="1"/>
    <col min="14870" max="14870" width="10" customWidth="1"/>
    <col min="14871" max="14871" width="10.5703125" customWidth="1"/>
    <col min="14872" max="14879" width="0" hidden="1" customWidth="1"/>
    <col min="15105" max="15105" width="5.140625" customWidth="1"/>
    <col min="15106" max="15106" width="21.85546875" bestFit="1" customWidth="1"/>
    <col min="15107" max="15107" width="19.85546875" customWidth="1"/>
    <col min="15108" max="15108" width="4.7109375" customWidth="1"/>
    <col min="15109" max="15109" width="7.85546875" customWidth="1"/>
    <col min="15110" max="15110" width="4.7109375" customWidth="1"/>
    <col min="15111" max="15111" width="9.28515625" customWidth="1"/>
    <col min="15112" max="15112" width="4.7109375" customWidth="1"/>
    <col min="15113" max="15113" width="9.28515625" customWidth="1"/>
    <col min="15114" max="15114" width="4.7109375" customWidth="1"/>
    <col min="15115" max="15115" width="9.28515625" customWidth="1"/>
    <col min="15116" max="15116" width="4.7109375" customWidth="1"/>
    <col min="15117" max="15117" width="9.28515625" customWidth="1"/>
    <col min="15118" max="15118" width="4.7109375" customWidth="1"/>
    <col min="15119" max="15119" width="9.28515625" customWidth="1"/>
    <col min="15120" max="15120" width="4.7109375" customWidth="1"/>
    <col min="15121" max="15121" width="9.28515625" customWidth="1"/>
    <col min="15122" max="15122" width="4.7109375" customWidth="1"/>
    <col min="15123" max="15123" width="9.28515625" customWidth="1"/>
    <col min="15124" max="15124" width="10.85546875" customWidth="1"/>
    <col min="15125" max="15125" width="6.7109375" customWidth="1"/>
    <col min="15126" max="15126" width="10" customWidth="1"/>
    <col min="15127" max="15127" width="10.5703125" customWidth="1"/>
    <col min="15128" max="15135" width="0" hidden="1" customWidth="1"/>
    <col min="15361" max="15361" width="5.140625" customWidth="1"/>
    <col min="15362" max="15362" width="21.85546875" bestFit="1" customWidth="1"/>
    <col min="15363" max="15363" width="19.85546875" customWidth="1"/>
    <col min="15364" max="15364" width="4.7109375" customWidth="1"/>
    <col min="15365" max="15365" width="7.85546875" customWidth="1"/>
    <col min="15366" max="15366" width="4.7109375" customWidth="1"/>
    <col min="15367" max="15367" width="9.28515625" customWidth="1"/>
    <col min="15368" max="15368" width="4.7109375" customWidth="1"/>
    <col min="15369" max="15369" width="9.28515625" customWidth="1"/>
    <col min="15370" max="15370" width="4.7109375" customWidth="1"/>
    <col min="15371" max="15371" width="9.28515625" customWidth="1"/>
    <col min="15372" max="15372" width="4.7109375" customWidth="1"/>
    <col min="15373" max="15373" width="9.28515625" customWidth="1"/>
    <col min="15374" max="15374" width="4.7109375" customWidth="1"/>
    <col min="15375" max="15375" width="9.28515625" customWidth="1"/>
    <col min="15376" max="15376" width="4.7109375" customWidth="1"/>
    <col min="15377" max="15377" width="9.28515625" customWidth="1"/>
    <col min="15378" max="15378" width="4.7109375" customWidth="1"/>
    <col min="15379" max="15379" width="9.28515625" customWidth="1"/>
    <col min="15380" max="15380" width="10.85546875" customWidth="1"/>
    <col min="15381" max="15381" width="6.7109375" customWidth="1"/>
    <col min="15382" max="15382" width="10" customWidth="1"/>
    <col min="15383" max="15383" width="10.5703125" customWidth="1"/>
    <col min="15384" max="15391" width="0" hidden="1" customWidth="1"/>
    <col min="15617" max="15617" width="5.140625" customWidth="1"/>
    <col min="15618" max="15618" width="21.85546875" bestFit="1" customWidth="1"/>
    <col min="15619" max="15619" width="19.85546875" customWidth="1"/>
    <col min="15620" max="15620" width="4.7109375" customWidth="1"/>
    <col min="15621" max="15621" width="7.85546875" customWidth="1"/>
    <col min="15622" max="15622" width="4.7109375" customWidth="1"/>
    <col min="15623" max="15623" width="9.28515625" customWidth="1"/>
    <col min="15624" max="15624" width="4.7109375" customWidth="1"/>
    <col min="15625" max="15625" width="9.28515625" customWidth="1"/>
    <col min="15626" max="15626" width="4.7109375" customWidth="1"/>
    <col min="15627" max="15627" width="9.28515625" customWidth="1"/>
    <col min="15628" max="15628" width="4.7109375" customWidth="1"/>
    <col min="15629" max="15629" width="9.28515625" customWidth="1"/>
    <col min="15630" max="15630" width="4.7109375" customWidth="1"/>
    <col min="15631" max="15631" width="9.28515625" customWidth="1"/>
    <col min="15632" max="15632" width="4.7109375" customWidth="1"/>
    <col min="15633" max="15633" width="9.28515625" customWidth="1"/>
    <col min="15634" max="15634" width="4.7109375" customWidth="1"/>
    <col min="15635" max="15635" width="9.28515625" customWidth="1"/>
    <col min="15636" max="15636" width="10.85546875" customWidth="1"/>
    <col min="15637" max="15637" width="6.7109375" customWidth="1"/>
    <col min="15638" max="15638" width="10" customWidth="1"/>
    <col min="15639" max="15639" width="10.5703125" customWidth="1"/>
    <col min="15640" max="15647" width="0" hidden="1" customWidth="1"/>
    <col min="15873" max="15873" width="5.140625" customWidth="1"/>
    <col min="15874" max="15874" width="21.85546875" bestFit="1" customWidth="1"/>
    <col min="15875" max="15875" width="19.85546875" customWidth="1"/>
    <col min="15876" max="15876" width="4.7109375" customWidth="1"/>
    <col min="15877" max="15877" width="7.85546875" customWidth="1"/>
    <col min="15878" max="15878" width="4.7109375" customWidth="1"/>
    <col min="15879" max="15879" width="9.28515625" customWidth="1"/>
    <col min="15880" max="15880" width="4.7109375" customWidth="1"/>
    <col min="15881" max="15881" width="9.28515625" customWidth="1"/>
    <col min="15882" max="15882" width="4.7109375" customWidth="1"/>
    <col min="15883" max="15883" width="9.28515625" customWidth="1"/>
    <col min="15884" max="15884" width="4.7109375" customWidth="1"/>
    <col min="15885" max="15885" width="9.28515625" customWidth="1"/>
    <col min="15886" max="15886" width="4.7109375" customWidth="1"/>
    <col min="15887" max="15887" width="9.28515625" customWidth="1"/>
    <col min="15888" max="15888" width="4.7109375" customWidth="1"/>
    <col min="15889" max="15889" width="9.28515625" customWidth="1"/>
    <col min="15890" max="15890" width="4.7109375" customWidth="1"/>
    <col min="15891" max="15891" width="9.28515625" customWidth="1"/>
    <col min="15892" max="15892" width="10.85546875" customWidth="1"/>
    <col min="15893" max="15893" width="6.7109375" customWidth="1"/>
    <col min="15894" max="15894" width="10" customWidth="1"/>
    <col min="15895" max="15895" width="10.5703125" customWidth="1"/>
    <col min="15896" max="15903" width="0" hidden="1" customWidth="1"/>
    <col min="16129" max="16129" width="5.140625" customWidth="1"/>
    <col min="16130" max="16130" width="21.85546875" bestFit="1" customWidth="1"/>
    <col min="16131" max="16131" width="19.85546875" customWidth="1"/>
    <col min="16132" max="16132" width="4.7109375" customWidth="1"/>
    <col min="16133" max="16133" width="7.85546875" customWidth="1"/>
    <col min="16134" max="16134" width="4.7109375" customWidth="1"/>
    <col min="16135" max="16135" width="9.28515625" customWidth="1"/>
    <col min="16136" max="16136" width="4.7109375" customWidth="1"/>
    <col min="16137" max="16137" width="9.28515625" customWidth="1"/>
    <col min="16138" max="16138" width="4.7109375" customWidth="1"/>
    <col min="16139" max="16139" width="9.28515625" customWidth="1"/>
    <col min="16140" max="16140" width="4.7109375" customWidth="1"/>
    <col min="16141" max="16141" width="9.28515625" customWidth="1"/>
    <col min="16142" max="16142" width="4.7109375" customWidth="1"/>
    <col min="16143" max="16143" width="9.28515625" customWidth="1"/>
    <col min="16144" max="16144" width="4.7109375" customWidth="1"/>
    <col min="16145" max="16145" width="9.28515625" customWidth="1"/>
    <col min="16146" max="16146" width="4.7109375" customWidth="1"/>
    <col min="16147" max="16147" width="9.28515625" customWidth="1"/>
    <col min="16148" max="16148" width="10.85546875" customWidth="1"/>
    <col min="16149" max="16149" width="6.7109375" customWidth="1"/>
    <col min="16150" max="16150" width="10" customWidth="1"/>
    <col min="16151" max="16151" width="10.5703125" customWidth="1"/>
    <col min="16152" max="16159" width="0" hidden="1" customWidth="1"/>
  </cols>
  <sheetData>
    <row r="1" spans="1:31" ht="23.25" x14ac:dyDescent="0.35">
      <c r="B1" s="1973" t="s">
        <v>0</v>
      </c>
      <c r="C1" s="1973"/>
      <c r="K1" s="336" t="s">
        <v>1</v>
      </c>
      <c r="Q1"/>
    </row>
    <row r="2" spans="1:31" ht="23.25" x14ac:dyDescent="0.35">
      <c r="B2" s="1974" t="s">
        <v>2</v>
      </c>
      <c r="C2" s="1974"/>
      <c r="K2" s="336" t="s">
        <v>316</v>
      </c>
      <c r="Z2" s="337"/>
    </row>
    <row r="3" spans="1:31" ht="23.25" x14ac:dyDescent="0.35">
      <c r="K3" s="336" t="s">
        <v>29</v>
      </c>
      <c r="AA3" s="344"/>
    </row>
    <row r="4" spans="1:31" ht="15.75" thickBot="1" x14ac:dyDescent="0.25">
      <c r="B4" s="339"/>
      <c r="D4" s="340"/>
      <c r="E4" s="341"/>
      <c r="H4" s="340"/>
      <c r="I4" s="341"/>
      <c r="L4" s="340"/>
      <c r="M4" s="341"/>
      <c r="P4" s="340"/>
      <c r="Q4" s="341"/>
    </row>
    <row r="5" spans="1:31" s="342" customFormat="1" ht="27.75" customHeight="1" thickTop="1" x14ac:dyDescent="0.2">
      <c r="A5" s="1975" t="s">
        <v>4</v>
      </c>
      <c r="B5" s="1977" t="s">
        <v>30</v>
      </c>
      <c r="C5" s="1979" t="s">
        <v>5</v>
      </c>
      <c r="D5" s="1969" t="s">
        <v>6</v>
      </c>
      <c r="E5" s="1970"/>
      <c r="F5" s="1971" t="s">
        <v>7</v>
      </c>
      <c r="G5" s="1972"/>
      <c r="H5" s="1969" t="s">
        <v>8</v>
      </c>
      <c r="I5" s="1970"/>
      <c r="J5" s="1971" t="s">
        <v>9</v>
      </c>
      <c r="K5" s="1972"/>
      <c r="L5" s="1969" t="s">
        <v>10</v>
      </c>
      <c r="M5" s="1970"/>
      <c r="N5" s="1971" t="s">
        <v>11</v>
      </c>
      <c r="O5" s="1972"/>
      <c r="P5" s="1969" t="s">
        <v>12</v>
      </c>
      <c r="Q5" s="1970"/>
      <c r="R5" s="1971" t="s">
        <v>13</v>
      </c>
      <c r="S5" s="1972"/>
      <c r="T5" s="1174" t="s">
        <v>199</v>
      </c>
      <c r="U5" s="1957" t="s">
        <v>18</v>
      </c>
      <c r="V5" s="1958"/>
      <c r="W5" s="1959"/>
    </row>
    <row r="6" spans="1:31" s="342" customFormat="1" ht="27.75" customHeight="1" x14ac:dyDescent="0.2">
      <c r="A6" s="1976"/>
      <c r="B6" s="1978"/>
      <c r="C6" s="1980"/>
      <c r="D6" s="1963" t="s">
        <v>677</v>
      </c>
      <c r="E6" s="1964"/>
      <c r="F6" s="1965" t="s">
        <v>678</v>
      </c>
      <c r="G6" s="1966"/>
      <c r="H6" s="1963" t="s">
        <v>679</v>
      </c>
      <c r="I6" s="1964"/>
      <c r="J6" s="1963" t="s">
        <v>680</v>
      </c>
      <c r="K6" s="1964"/>
      <c r="L6" s="1963" t="s">
        <v>681</v>
      </c>
      <c r="M6" s="1964"/>
      <c r="N6" s="1963" t="s">
        <v>682</v>
      </c>
      <c r="O6" s="1964"/>
      <c r="P6" s="1965" t="s">
        <v>695</v>
      </c>
      <c r="Q6" s="1964"/>
      <c r="R6" s="1965" t="s">
        <v>696</v>
      </c>
      <c r="S6" s="1964"/>
      <c r="T6" s="1175">
        <v>-0.5</v>
      </c>
      <c r="U6" s="1960"/>
      <c r="V6" s="1961"/>
      <c r="W6" s="1962"/>
    </row>
    <row r="7" spans="1:31" s="342" customFormat="1" ht="12.75" customHeight="1" x14ac:dyDescent="0.2">
      <c r="A7" s="1976"/>
      <c r="B7" s="1978"/>
      <c r="C7" s="1980"/>
      <c r="D7" s="1176"/>
      <c r="E7" s="1177"/>
      <c r="F7" s="1176"/>
      <c r="G7" s="1178"/>
      <c r="H7" s="1179"/>
      <c r="I7" s="1177"/>
      <c r="J7" s="1176"/>
      <c r="K7" s="1178"/>
      <c r="L7" s="1179"/>
      <c r="M7" s="1177"/>
      <c r="N7" s="1176"/>
      <c r="O7" s="1180"/>
      <c r="P7" s="1179"/>
      <c r="Q7" s="1180"/>
      <c r="R7" s="1179"/>
      <c r="S7" s="1178"/>
      <c r="T7" s="1181"/>
      <c r="U7" s="1179"/>
      <c r="V7" s="1182"/>
      <c r="W7" s="1183"/>
      <c r="X7" s="343"/>
      <c r="Y7" s="344"/>
      <c r="Z7" s="344"/>
      <c r="AA7" s="344"/>
      <c r="AB7" s="344"/>
    </row>
    <row r="8" spans="1:31" s="342" customFormat="1" ht="12.75" customHeight="1" x14ac:dyDescent="0.2">
      <c r="A8" s="1184"/>
      <c r="B8" s="1185"/>
      <c r="C8" s="1186"/>
      <c r="D8" s="1187" t="s">
        <v>19</v>
      </c>
      <c r="E8" s="1188" t="s">
        <v>20</v>
      </c>
      <c r="F8" s="1187" t="s">
        <v>19</v>
      </c>
      <c r="G8" s="1189" t="s">
        <v>20</v>
      </c>
      <c r="H8" s="1190" t="s">
        <v>19</v>
      </c>
      <c r="I8" s="1188" t="s">
        <v>20</v>
      </c>
      <c r="J8" s="1187" t="s">
        <v>19</v>
      </c>
      <c r="K8" s="1189" t="s">
        <v>20</v>
      </c>
      <c r="L8" s="1190" t="s">
        <v>19</v>
      </c>
      <c r="M8" s="1188" t="s">
        <v>20</v>
      </c>
      <c r="N8" s="1187" t="s">
        <v>19</v>
      </c>
      <c r="O8" s="1191" t="s">
        <v>20</v>
      </c>
      <c r="P8" s="1190" t="s">
        <v>19</v>
      </c>
      <c r="Q8" s="1188" t="s">
        <v>20</v>
      </c>
      <c r="R8" s="1187" t="s">
        <v>19</v>
      </c>
      <c r="S8" s="1189" t="s">
        <v>20</v>
      </c>
      <c r="T8" s="1192"/>
      <c r="U8" s="1190" t="s">
        <v>19</v>
      </c>
      <c r="V8" s="1193" t="s">
        <v>21</v>
      </c>
      <c r="W8" s="1194" t="s">
        <v>22</v>
      </c>
      <c r="X8" s="345"/>
      <c r="Y8" s="344"/>
      <c r="Z8" s="344"/>
      <c r="AA8" s="344"/>
      <c r="AB8" s="344"/>
    </row>
    <row r="9" spans="1:31" s="342" customFormat="1" ht="12.75" customHeight="1" thickBot="1" x14ac:dyDescent="0.25">
      <c r="A9" s="1195"/>
      <c r="B9" s="1196"/>
      <c r="C9" s="1197"/>
      <c r="D9" s="1198"/>
      <c r="E9" s="1199"/>
      <c r="F9" s="1198"/>
      <c r="G9" s="1200"/>
      <c r="H9" s="1198"/>
      <c r="I9" s="1199"/>
      <c r="J9" s="1198"/>
      <c r="K9" s="1200"/>
      <c r="L9" s="1198"/>
      <c r="M9" s="1199"/>
      <c r="N9" s="1198"/>
      <c r="O9" s="1200"/>
      <c r="P9" s="1198"/>
      <c r="Q9" s="1199"/>
      <c r="R9" s="1198"/>
      <c r="S9" s="1200"/>
      <c r="T9" s="1201"/>
      <c r="U9" s="1202"/>
      <c r="V9" s="1203"/>
      <c r="W9" s="1204"/>
      <c r="X9" s="345"/>
      <c r="Y9" s="344"/>
      <c r="Z9" s="344"/>
      <c r="AA9" s="344"/>
      <c r="AB9" s="344"/>
      <c r="AD9" s="407" t="s">
        <v>200</v>
      </c>
      <c r="AE9" s="406">
        <v>0.5</v>
      </c>
    </row>
    <row r="10" spans="1:31" s="356" customFormat="1" ht="15" customHeight="1" thickTop="1" x14ac:dyDescent="0.2">
      <c r="A10" s="346">
        <v>1</v>
      </c>
      <c r="B10" s="1207" t="s">
        <v>699</v>
      </c>
      <c r="C10" s="368" t="s">
        <v>700</v>
      </c>
      <c r="D10" s="1303">
        <v>3</v>
      </c>
      <c r="E10" s="351">
        <v>16630</v>
      </c>
      <c r="F10" s="1304">
        <v>5</v>
      </c>
      <c r="G10" s="349">
        <v>14730</v>
      </c>
      <c r="H10" s="1303">
        <v>3</v>
      </c>
      <c r="I10" s="351">
        <v>8100</v>
      </c>
      <c r="J10" s="1304">
        <v>3</v>
      </c>
      <c r="K10" s="352">
        <v>7260</v>
      </c>
      <c r="L10" s="1303">
        <v>1</v>
      </c>
      <c r="M10" s="351">
        <v>3452</v>
      </c>
      <c r="N10" s="1304">
        <v>6</v>
      </c>
      <c r="O10" s="352">
        <v>2622</v>
      </c>
      <c r="P10" s="1303">
        <v>4</v>
      </c>
      <c r="Q10" s="351">
        <v>4108</v>
      </c>
      <c r="R10" s="1304">
        <v>16</v>
      </c>
      <c r="S10" s="352">
        <v>1521</v>
      </c>
      <c r="T10" s="1305">
        <f t="shared" ref="T10" si="0">IF( ISNUMBER(AE10)=TRUE,AE10,"")</f>
        <v>8</v>
      </c>
      <c r="U10" s="1437">
        <f t="shared" ref="U10" si="1">IF(ISNUMBER(D10)=TRUE,SUM(D10,F10,H10,J10,L10,N10,P10,R10)-T10,"")</f>
        <v>33</v>
      </c>
      <c r="V10" s="807">
        <f t="shared" ref="V10" si="2">IF(ISNUMBER(E10)=TRUE,SUM(E10,G10,I10,K10,M10,O10,Q10,S10),"")</f>
        <v>58423</v>
      </c>
      <c r="W10" s="975">
        <f t="shared" ref="W10:W31" si="3">IF(ISNUMBER(AC10)=TRUE,AC10,"")</f>
        <v>1</v>
      </c>
      <c r="X10" s="356">
        <f t="shared" ref="X10:X32" si="4">IF(ISNUMBER(W10)=TRUE,1,"")</f>
        <v>1</v>
      </c>
      <c r="Y10" s="356">
        <f>IF(ISNUMBER(U10)=TRUE,U10,"")</f>
        <v>33</v>
      </c>
      <c r="Z10" s="356">
        <f>IF(ISNUMBER(V10)=TRUE,V10,"")</f>
        <v>58423</v>
      </c>
      <c r="AA10" s="357">
        <f>MAX(E10,G10,I10,K10,M10,O10,Q10,S10)</f>
        <v>16630</v>
      </c>
      <c r="AB10" s="356">
        <f>IF(ISNUMBER(Y10)=TRUE,Y10-Z10/100000-AA10/1000000000,"")</f>
        <v>32.415753370000004</v>
      </c>
      <c r="AC10" s="356">
        <f t="shared" ref="AC10:AC41" si="5">IF(ISNUMBER(AB10)=TRUE,RANK(AB10,$AB$10:$AB$41,1),"")</f>
        <v>1</v>
      </c>
      <c r="AD10" s="356">
        <f>IF(OR(ISNUMBER(D10)=TRUE,ISNUMBER(F10)=TRUE,ISNUMBER(H10)=TRUE,ISNUMBER(J10)=TRUE,ISNUMBER(L10)=TRUE,ISNUMBER(N10)=TRUE,ISNUMBER(P10)=TRUE,ISNUMBER(R10)=TRUE),MAX(D10,F10,H10,J10,L10,N10,P10,R10),"")</f>
        <v>16</v>
      </c>
      <c r="AE10" s="356">
        <f>IF(ISNUMBER(AD10),AD10*50%,"")</f>
        <v>8</v>
      </c>
    </row>
    <row r="11" spans="1:31" s="356" customFormat="1" ht="15" customHeight="1" x14ac:dyDescent="0.2">
      <c r="A11" s="358">
        <v>2</v>
      </c>
      <c r="B11" s="1434" t="s">
        <v>698</v>
      </c>
      <c r="C11" s="370" t="s">
        <v>192</v>
      </c>
      <c r="D11" s="1306">
        <v>7</v>
      </c>
      <c r="E11" s="362">
        <v>13380</v>
      </c>
      <c r="F11" s="1307">
        <v>1</v>
      </c>
      <c r="G11" s="361">
        <v>18590</v>
      </c>
      <c r="H11" s="1306">
        <v>4</v>
      </c>
      <c r="I11" s="362">
        <v>7710</v>
      </c>
      <c r="J11" s="1307">
        <v>7</v>
      </c>
      <c r="K11" s="361">
        <v>5290</v>
      </c>
      <c r="L11" s="1306">
        <v>8</v>
      </c>
      <c r="M11" s="362">
        <v>1793</v>
      </c>
      <c r="N11" s="1307">
        <v>10</v>
      </c>
      <c r="O11" s="361">
        <v>1047</v>
      </c>
      <c r="P11" s="1306">
        <v>9</v>
      </c>
      <c r="Q11" s="362">
        <v>1722</v>
      </c>
      <c r="R11" s="1307">
        <v>11</v>
      </c>
      <c r="S11" s="361">
        <v>2099</v>
      </c>
      <c r="T11" s="1305">
        <f t="shared" ref="T11:T31" si="6">IF( ISNUMBER(AE11)=TRUE,AE11,"")</f>
        <v>5.5</v>
      </c>
      <c r="U11" s="1437">
        <f t="shared" ref="U11:U31" si="7">IF(ISNUMBER(D11)=TRUE,SUM(D11,F11,H11,J11,L11,N11,P11,R11)-T11,"")</f>
        <v>51.5</v>
      </c>
      <c r="V11" s="807">
        <f t="shared" ref="V11:V31" si="8">IF(ISNUMBER(E11)=TRUE,SUM(E11,G11,I11,K11,M11,O11,Q11,S11),"")</f>
        <v>51631</v>
      </c>
      <c r="W11" s="975">
        <f t="shared" si="3"/>
        <v>2</v>
      </c>
      <c r="X11" s="356">
        <f t="shared" si="4"/>
        <v>1</v>
      </c>
      <c r="Y11" s="356">
        <f t="shared" ref="Y11:Z32" si="9">IF(ISNUMBER(U11)=TRUE,U11,"")</f>
        <v>51.5</v>
      </c>
      <c r="Z11" s="356">
        <f t="shared" si="9"/>
        <v>51631</v>
      </c>
      <c r="AA11" s="357">
        <f t="shared" ref="AA11:AA32" si="10">MAX(E11,G11,I11,K11,M11,O11,Q11,S11)</f>
        <v>18590</v>
      </c>
      <c r="AB11" s="356">
        <f t="shared" ref="AB11:AB41" si="11">IF(ISNUMBER(Y11)=TRUE,Y11-Z11/100000-AA11/1000000000,"")</f>
        <v>50.983671409999999</v>
      </c>
      <c r="AC11" s="356">
        <f t="shared" si="5"/>
        <v>2</v>
      </c>
      <c r="AD11" s="356">
        <f t="shared" ref="AD11:AD32" si="12">IF(OR(ISNUMBER(D11)=TRUE,ISNUMBER(F11)=TRUE,ISNUMBER(H11)=TRUE,ISNUMBER(J11)=TRUE,ISNUMBER(L11)=TRUE,ISNUMBER(N11)=TRUE,ISNUMBER(P11)=TRUE,ISNUMBER(R11)=TRUE),MAX(D11,F11,H11,J11,L11,N11,P11,R11),"")</f>
        <v>11</v>
      </c>
      <c r="AE11" s="356">
        <f t="shared" ref="AE11:AE41" si="13">IF(ISNUMBER(AD11),AD11*50%,"")</f>
        <v>5.5</v>
      </c>
    </row>
    <row r="12" spans="1:31" s="356" customFormat="1" ht="15" customHeight="1" x14ac:dyDescent="0.2">
      <c r="A12" s="358">
        <v>3</v>
      </c>
      <c r="B12" s="1434" t="s">
        <v>709</v>
      </c>
      <c r="C12" s="370" t="s">
        <v>474</v>
      </c>
      <c r="D12" s="1306">
        <v>6</v>
      </c>
      <c r="E12" s="362">
        <v>13580</v>
      </c>
      <c r="F12" s="1307">
        <v>14</v>
      </c>
      <c r="G12" s="361">
        <v>6610</v>
      </c>
      <c r="H12" s="1306">
        <v>12</v>
      </c>
      <c r="I12" s="362">
        <v>5035</v>
      </c>
      <c r="J12" s="1307">
        <v>4</v>
      </c>
      <c r="K12" s="361">
        <v>6835</v>
      </c>
      <c r="L12" s="1306">
        <v>2</v>
      </c>
      <c r="M12" s="362">
        <v>2648</v>
      </c>
      <c r="N12" s="1307">
        <v>9</v>
      </c>
      <c r="O12" s="361">
        <v>1253</v>
      </c>
      <c r="P12" s="1306">
        <v>8</v>
      </c>
      <c r="Q12" s="362">
        <v>1731</v>
      </c>
      <c r="R12" s="1307">
        <v>4</v>
      </c>
      <c r="S12" s="361">
        <v>3446</v>
      </c>
      <c r="T12" s="1305">
        <f t="shared" si="6"/>
        <v>7</v>
      </c>
      <c r="U12" s="1437">
        <f t="shared" si="7"/>
        <v>52</v>
      </c>
      <c r="V12" s="807">
        <f t="shared" si="8"/>
        <v>41138</v>
      </c>
      <c r="W12" s="975">
        <f t="shared" si="3"/>
        <v>3</v>
      </c>
      <c r="X12" s="356">
        <f t="shared" si="4"/>
        <v>1</v>
      </c>
      <c r="Y12" s="356">
        <f t="shared" si="9"/>
        <v>52</v>
      </c>
      <c r="Z12" s="356">
        <f t="shared" si="9"/>
        <v>41138</v>
      </c>
      <c r="AA12" s="357">
        <f t="shared" si="10"/>
        <v>13580</v>
      </c>
      <c r="AB12" s="356">
        <f t="shared" si="11"/>
        <v>51.588606419999998</v>
      </c>
      <c r="AC12" s="356">
        <f t="shared" si="5"/>
        <v>3</v>
      </c>
      <c r="AD12" s="356">
        <f t="shared" si="12"/>
        <v>14</v>
      </c>
      <c r="AE12" s="356">
        <f t="shared" si="13"/>
        <v>7</v>
      </c>
    </row>
    <row r="13" spans="1:31" s="356" customFormat="1" ht="15" customHeight="1" x14ac:dyDescent="0.2">
      <c r="A13" s="346">
        <v>4</v>
      </c>
      <c r="B13" s="1434" t="s">
        <v>713</v>
      </c>
      <c r="C13" s="370" t="s">
        <v>714</v>
      </c>
      <c r="D13" s="1306">
        <v>11</v>
      </c>
      <c r="E13" s="362">
        <v>11570</v>
      </c>
      <c r="F13" s="1307">
        <v>10</v>
      </c>
      <c r="G13" s="361">
        <v>9820</v>
      </c>
      <c r="H13" s="1306">
        <v>20</v>
      </c>
      <c r="I13" s="362">
        <v>1190</v>
      </c>
      <c r="J13" s="1307">
        <v>6</v>
      </c>
      <c r="K13" s="361">
        <v>6585</v>
      </c>
      <c r="L13" s="1306">
        <v>4</v>
      </c>
      <c r="M13" s="362">
        <v>2199</v>
      </c>
      <c r="N13" s="1307">
        <v>5</v>
      </c>
      <c r="O13" s="361">
        <v>3762</v>
      </c>
      <c r="P13" s="1306">
        <v>1</v>
      </c>
      <c r="Q13" s="362">
        <v>7905</v>
      </c>
      <c r="R13" s="1307">
        <v>14</v>
      </c>
      <c r="S13" s="361">
        <v>1669</v>
      </c>
      <c r="T13" s="1305">
        <f t="shared" si="6"/>
        <v>10</v>
      </c>
      <c r="U13" s="1437">
        <f t="shared" si="7"/>
        <v>61</v>
      </c>
      <c r="V13" s="807">
        <f t="shared" si="8"/>
        <v>44700</v>
      </c>
      <c r="W13" s="975">
        <f t="shared" si="3"/>
        <v>4</v>
      </c>
      <c r="X13" s="356">
        <f t="shared" si="4"/>
        <v>1</v>
      </c>
      <c r="Y13" s="356">
        <f t="shared" si="9"/>
        <v>61</v>
      </c>
      <c r="Z13" s="356">
        <f t="shared" si="9"/>
        <v>44700</v>
      </c>
      <c r="AA13" s="357">
        <f t="shared" si="10"/>
        <v>11570</v>
      </c>
      <c r="AB13" s="356">
        <f t="shared" si="11"/>
        <v>60.552988429999999</v>
      </c>
      <c r="AC13" s="356">
        <f t="shared" si="5"/>
        <v>4</v>
      </c>
      <c r="AD13" s="356">
        <f t="shared" si="12"/>
        <v>20</v>
      </c>
      <c r="AE13" s="356">
        <f t="shared" si="13"/>
        <v>10</v>
      </c>
    </row>
    <row r="14" spans="1:31" s="356" customFormat="1" ht="15" customHeight="1" x14ac:dyDescent="0.2">
      <c r="A14" s="358">
        <v>5</v>
      </c>
      <c r="B14" s="1434" t="s">
        <v>697</v>
      </c>
      <c r="C14" s="370" t="s">
        <v>338</v>
      </c>
      <c r="D14" s="1306">
        <v>1</v>
      </c>
      <c r="E14" s="362">
        <v>18600</v>
      </c>
      <c r="F14" s="1307">
        <v>2</v>
      </c>
      <c r="G14" s="361">
        <v>17600</v>
      </c>
      <c r="H14" s="1306">
        <v>15</v>
      </c>
      <c r="I14" s="362">
        <v>3125</v>
      </c>
      <c r="J14" s="1307">
        <v>12</v>
      </c>
      <c r="K14" s="361">
        <v>3895</v>
      </c>
      <c r="L14" s="1306">
        <v>12</v>
      </c>
      <c r="M14" s="362">
        <v>1414</v>
      </c>
      <c r="N14" s="1307">
        <v>2</v>
      </c>
      <c r="O14" s="361">
        <v>3968</v>
      </c>
      <c r="P14" s="1306">
        <v>16</v>
      </c>
      <c r="Q14" s="362">
        <v>688</v>
      </c>
      <c r="R14" s="1307">
        <v>12</v>
      </c>
      <c r="S14" s="361">
        <v>2082</v>
      </c>
      <c r="T14" s="1305">
        <f t="shared" si="6"/>
        <v>8</v>
      </c>
      <c r="U14" s="1437">
        <f t="shared" si="7"/>
        <v>64</v>
      </c>
      <c r="V14" s="807">
        <f t="shared" si="8"/>
        <v>51372</v>
      </c>
      <c r="W14" s="975">
        <f t="shared" si="3"/>
        <v>5</v>
      </c>
      <c r="X14" s="356">
        <f t="shared" si="4"/>
        <v>1</v>
      </c>
      <c r="Y14" s="356">
        <f t="shared" si="9"/>
        <v>64</v>
      </c>
      <c r="Z14" s="356">
        <f t="shared" si="9"/>
        <v>51372</v>
      </c>
      <c r="AA14" s="357">
        <f t="shared" si="10"/>
        <v>18600</v>
      </c>
      <c r="AB14" s="356">
        <f t="shared" si="11"/>
        <v>63.486261400000004</v>
      </c>
      <c r="AC14" s="356">
        <f t="shared" si="5"/>
        <v>5</v>
      </c>
      <c r="AD14" s="356">
        <f t="shared" si="12"/>
        <v>16</v>
      </c>
      <c r="AE14" s="356">
        <f t="shared" si="13"/>
        <v>8</v>
      </c>
    </row>
    <row r="15" spans="1:31" s="356" customFormat="1" ht="15" customHeight="1" x14ac:dyDescent="0.2">
      <c r="A15" s="358">
        <v>6</v>
      </c>
      <c r="B15" s="1434" t="s">
        <v>707</v>
      </c>
      <c r="C15" s="370" t="s">
        <v>708</v>
      </c>
      <c r="D15" s="1306">
        <v>20</v>
      </c>
      <c r="E15" s="362">
        <v>6820</v>
      </c>
      <c r="F15" s="1307">
        <v>3</v>
      </c>
      <c r="G15" s="361">
        <v>15130</v>
      </c>
      <c r="H15" s="1306">
        <v>11</v>
      </c>
      <c r="I15" s="362">
        <v>5645</v>
      </c>
      <c r="J15" s="1307">
        <v>1</v>
      </c>
      <c r="K15" s="361">
        <v>10255</v>
      </c>
      <c r="L15" s="1306">
        <v>3</v>
      </c>
      <c r="M15" s="362">
        <v>2461</v>
      </c>
      <c r="N15" s="1307">
        <v>15</v>
      </c>
      <c r="O15" s="361">
        <v>505</v>
      </c>
      <c r="P15" s="1306">
        <v>7</v>
      </c>
      <c r="Q15" s="362">
        <v>2199</v>
      </c>
      <c r="R15" s="1307">
        <v>17</v>
      </c>
      <c r="S15" s="361">
        <v>1456</v>
      </c>
      <c r="T15" s="1305">
        <f t="shared" si="6"/>
        <v>10</v>
      </c>
      <c r="U15" s="1437">
        <f t="shared" si="7"/>
        <v>67</v>
      </c>
      <c r="V15" s="807">
        <f t="shared" si="8"/>
        <v>44471</v>
      </c>
      <c r="W15" s="975">
        <f t="shared" si="3"/>
        <v>6</v>
      </c>
      <c r="X15" s="356">
        <f t="shared" si="4"/>
        <v>1</v>
      </c>
      <c r="Y15" s="356">
        <f t="shared" si="9"/>
        <v>67</v>
      </c>
      <c r="Z15" s="356">
        <f t="shared" si="9"/>
        <v>44471</v>
      </c>
      <c r="AA15" s="357">
        <f t="shared" si="10"/>
        <v>15130</v>
      </c>
      <c r="AB15" s="356">
        <f t="shared" si="11"/>
        <v>66.555274870000005</v>
      </c>
      <c r="AC15" s="356">
        <f t="shared" si="5"/>
        <v>6</v>
      </c>
      <c r="AD15" s="356">
        <f t="shared" si="12"/>
        <v>20</v>
      </c>
      <c r="AE15" s="356">
        <f t="shared" si="13"/>
        <v>10</v>
      </c>
    </row>
    <row r="16" spans="1:31" s="356" customFormat="1" ht="15" customHeight="1" x14ac:dyDescent="0.2">
      <c r="A16" s="346">
        <v>7</v>
      </c>
      <c r="B16" s="1434" t="s">
        <v>716</v>
      </c>
      <c r="C16" s="370" t="s">
        <v>23</v>
      </c>
      <c r="D16" s="1306">
        <v>12</v>
      </c>
      <c r="E16" s="362">
        <v>10790</v>
      </c>
      <c r="F16" s="1307">
        <v>12</v>
      </c>
      <c r="G16" s="361">
        <v>9580</v>
      </c>
      <c r="H16" s="1306">
        <v>7</v>
      </c>
      <c r="I16" s="362">
        <v>6485</v>
      </c>
      <c r="J16" s="1307">
        <v>9</v>
      </c>
      <c r="K16" s="361">
        <v>4400</v>
      </c>
      <c r="L16" s="1306">
        <v>17</v>
      </c>
      <c r="M16" s="362">
        <v>608</v>
      </c>
      <c r="N16" s="1307">
        <v>4</v>
      </c>
      <c r="O16" s="361">
        <v>3800</v>
      </c>
      <c r="P16" s="1306">
        <v>14</v>
      </c>
      <c r="Q16" s="362">
        <v>1133</v>
      </c>
      <c r="R16" s="1307">
        <v>1</v>
      </c>
      <c r="S16" s="361">
        <v>5689</v>
      </c>
      <c r="T16" s="1305">
        <f t="shared" si="6"/>
        <v>8.5</v>
      </c>
      <c r="U16" s="1437">
        <f t="shared" si="7"/>
        <v>67.5</v>
      </c>
      <c r="V16" s="807">
        <f t="shared" si="8"/>
        <v>42485</v>
      </c>
      <c r="W16" s="975">
        <f t="shared" si="3"/>
        <v>7</v>
      </c>
      <c r="X16" s="356">
        <f t="shared" si="4"/>
        <v>1</v>
      </c>
      <c r="Y16" s="356">
        <f t="shared" si="9"/>
        <v>67.5</v>
      </c>
      <c r="Z16" s="356">
        <f t="shared" si="9"/>
        <v>42485</v>
      </c>
      <c r="AA16" s="357">
        <f t="shared" si="10"/>
        <v>10790</v>
      </c>
      <c r="AB16" s="356">
        <f t="shared" si="11"/>
        <v>67.075139209999989</v>
      </c>
      <c r="AC16" s="356">
        <f t="shared" si="5"/>
        <v>7</v>
      </c>
      <c r="AD16" s="356">
        <f t="shared" si="12"/>
        <v>17</v>
      </c>
      <c r="AE16" s="356">
        <f t="shared" si="13"/>
        <v>8.5</v>
      </c>
    </row>
    <row r="17" spans="1:31" s="356" customFormat="1" ht="15" customHeight="1" x14ac:dyDescent="0.2">
      <c r="A17" s="358">
        <v>8</v>
      </c>
      <c r="B17" s="1434" t="s">
        <v>718</v>
      </c>
      <c r="C17" s="370" t="s">
        <v>338</v>
      </c>
      <c r="D17" s="1306">
        <v>10</v>
      </c>
      <c r="E17" s="362">
        <v>12170</v>
      </c>
      <c r="F17" s="1307">
        <v>19</v>
      </c>
      <c r="G17" s="361">
        <v>3990</v>
      </c>
      <c r="H17" s="1306">
        <v>6</v>
      </c>
      <c r="I17" s="362">
        <v>6545</v>
      </c>
      <c r="J17" s="1307">
        <v>18</v>
      </c>
      <c r="K17" s="361">
        <v>2110</v>
      </c>
      <c r="L17" s="1306">
        <v>5</v>
      </c>
      <c r="M17" s="362">
        <v>2079</v>
      </c>
      <c r="N17" s="1307">
        <v>11</v>
      </c>
      <c r="O17" s="361">
        <v>932</v>
      </c>
      <c r="P17" s="1306">
        <v>3</v>
      </c>
      <c r="Q17" s="362">
        <v>5280</v>
      </c>
      <c r="R17" s="1307">
        <v>6</v>
      </c>
      <c r="S17" s="361">
        <v>2896</v>
      </c>
      <c r="T17" s="1305">
        <f t="shared" si="6"/>
        <v>9.5</v>
      </c>
      <c r="U17" s="1437">
        <f t="shared" si="7"/>
        <v>68.5</v>
      </c>
      <c r="V17" s="807">
        <f t="shared" si="8"/>
        <v>36002</v>
      </c>
      <c r="W17" s="975">
        <f t="shared" si="3"/>
        <v>8</v>
      </c>
      <c r="X17" s="356">
        <f t="shared" si="4"/>
        <v>1</v>
      </c>
      <c r="Y17" s="356">
        <f t="shared" si="9"/>
        <v>68.5</v>
      </c>
      <c r="Z17" s="356">
        <f t="shared" si="9"/>
        <v>36002</v>
      </c>
      <c r="AA17" s="357">
        <f t="shared" si="10"/>
        <v>12170</v>
      </c>
      <c r="AB17" s="356">
        <f t="shared" si="11"/>
        <v>68.139967829999989</v>
      </c>
      <c r="AC17" s="356">
        <f t="shared" si="5"/>
        <v>8</v>
      </c>
      <c r="AD17" s="356">
        <f t="shared" si="12"/>
        <v>19</v>
      </c>
      <c r="AE17" s="356">
        <f t="shared" si="13"/>
        <v>9.5</v>
      </c>
    </row>
    <row r="18" spans="1:31" s="356" customFormat="1" ht="15" customHeight="1" x14ac:dyDescent="0.2">
      <c r="A18" s="358">
        <v>9</v>
      </c>
      <c r="B18" s="1434" t="s">
        <v>704</v>
      </c>
      <c r="C18" s="370" t="s">
        <v>705</v>
      </c>
      <c r="D18" s="1306">
        <v>8</v>
      </c>
      <c r="E18" s="362">
        <v>12720</v>
      </c>
      <c r="F18" s="1307">
        <v>8</v>
      </c>
      <c r="G18" s="361">
        <v>10030</v>
      </c>
      <c r="H18" s="1306">
        <v>2</v>
      </c>
      <c r="I18" s="362">
        <v>8910</v>
      </c>
      <c r="J18" s="1307">
        <v>14</v>
      </c>
      <c r="K18" s="361">
        <v>3090</v>
      </c>
      <c r="L18" s="1306">
        <v>19</v>
      </c>
      <c r="M18" s="362">
        <v>370</v>
      </c>
      <c r="N18" s="1307">
        <v>8</v>
      </c>
      <c r="O18" s="361">
        <v>1393</v>
      </c>
      <c r="P18" s="1306">
        <v>13</v>
      </c>
      <c r="Q18" s="362">
        <v>1201</v>
      </c>
      <c r="R18" s="1307">
        <v>7</v>
      </c>
      <c r="S18" s="361">
        <v>2725</v>
      </c>
      <c r="T18" s="1305">
        <f t="shared" si="6"/>
        <v>9.5</v>
      </c>
      <c r="U18" s="1437">
        <f t="shared" si="7"/>
        <v>69.5</v>
      </c>
      <c r="V18" s="807">
        <f t="shared" si="8"/>
        <v>40439</v>
      </c>
      <c r="W18" s="975">
        <f t="shared" si="3"/>
        <v>9</v>
      </c>
      <c r="X18" s="356">
        <f t="shared" si="4"/>
        <v>1</v>
      </c>
      <c r="Y18" s="356">
        <f t="shared" si="9"/>
        <v>69.5</v>
      </c>
      <c r="Z18" s="356">
        <f t="shared" si="9"/>
        <v>40439</v>
      </c>
      <c r="AA18" s="357">
        <f t="shared" si="10"/>
        <v>12720</v>
      </c>
      <c r="AB18" s="356">
        <f t="shared" si="11"/>
        <v>69.095597279999993</v>
      </c>
      <c r="AC18" s="356">
        <f t="shared" si="5"/>
        <v>9</v>
      </c>
      <c r="AD18" s="356">
        <f t="shared" si="12"/>
        <v>19</v>
      </c>
      <c r="AE18" s="356">
        <f t="shared" si="13"/>
        <v>9.5</v>
      </c>
    </row>
    <row r="19" spans="1:31" s="356" customFormat="1" ht="15" customHeight="1" x14ac:dyDescent="0.2">
      <c r="A19" s="346">
        <v>10</v>
      </c>
      <c r="B19" s="1434" t="s">
        <v>710</v>
      </c>
      <c r="C19" s="370" t="s">
        <v>711</v>
      </c>
      <c r="D19" s="1306">
        <v>9</v>
      </c>
      <c r="E19" s="362">
        <v>12560</v>
      </c>
      <c r="F19" s="1307">
        <v>11</v>
      </c>
      <c r="G19" s="361">
        <v>9770</v>
      </c>
      <c r="H19" s="1306">
        <v>17</v>
      </c>
      <c r="I19" s="362">
        <v>2325</v>
      </c>
      <c r="J19" s="1307">
        <v>19</v>
      </c>
      <c r="K19" s="361">
        <v>1620</v>
      </c>
      <c r="L19" s="1306">
        <v>7</v>
      </c>
      <c r="M19" s="362">
        <v>1803</v>
      </c>
      <c r="N19" s="1307">
        <v>3</v>
      </c>
      <c r="O19" s="361">
        <v>3966</v>
      </c>
      <c r="P19" s="1306">
        <v>5</v>
      </c>
      <c r="Q19" s="362">
        <v>3696</v>
      </c>
      <c r="R19" s="1307">
        <v>9</v>
      </c>
      <c r="S19" s="361">
        <v>2448</v>
      </c>
      <c r="T19" s="1305">
        <f t="shared" si="6"/>
        <v>9.5</v>
      </c>
      <c r="U19" s="1437">
        <f t="shared" si="7"/>
        <v>70.5</v>
      </c>
      <c r="V19" s="807">
        <f t="shared" si="8"/>
        <v>38188</v>
      </c>
      <c r="W19" s="975">
        <f t="shared" si="3"/>
        <v>10</v>
      </c>
      <c r="X19" s="356">
        <f t="shared" si="4"/>
        <v>1</v>
      </c>
      <c r="Y19" s="356">
        <f t="shared" si="9"/>
        <v>70.5</v>
      </c>
      <c r="Z19" s="356">
        <f t="shared" si="9"/>
        <v>38188</v>
      </c>
      <c r="AA19" s="357">
        <f t="shared" si="10"/>
        <v>12560</v>
      </c>
      <c r="AB19" s="356">
        <f t="shared" si="11"/>
        <v>70.118107440000003</v>
      </c>
      <c r="AC19" s="356">
        <f t="shared" si="5"/>
        <v>10</v>
      </c>
      <c r="AD19" s="356">
        <f t="shared" si="12"/>
        <v>19</v>
      </c>
      <c r="AE19" s="356">
        <f t="shared" si="13"/>
        <v>9.5</v>
      </c>
    </row>
    <row r="20" spans="1:31" s="356" customFormat="1" ht="15" customHeight="1" x14ac:dyDescent="0.2">
      <c r="A20" s="358">
        <v>11</v>
      </c>
      <c r="B20" s="1434" t="s">
        <v>703</v>
      </c>
      <c r="C20" s="370" t="s">
        <v>118</v>
      </c>
      <c r="D20" s="1306">
        <v>5</v>
      </c>
      <c r="E20" s="362">
        <v>14640</v>
      </c>
      <c r="F20" s="1307">
        <v>6</v>
      </c>
      <c r="G20" s="361">
        <v>13720</v>
      </c>
      <c r="H20" s="1306">
        <v>5</v>
      </c>
      <c r="I20" s="362">
        <v>7520</v>
      </c>
      <c r="J20" s="1307">
        <v>2</v>
      </c>
      <c r="K20" s="361">
        <v>7910</v>
      </c>
      <c r="L20" s="1306">
        <v>20</v>
      </c>
      <c r="M20" s="362">
        <v>140</v>
      </c>
      <c r="N20" s="1307">
        <v>17</v>
      </c>
      <c r="O20" s="361">
        <v>402</v>
      </c>
      <c r="P20" s="1306">
        <v>12</v>
      </c>
      <c r="Q20" s="362">
        <v>1215</v>
      </c>
      <c r="R20" s="1307">
        <v>17</v>
      </c>
      <c r="S20" s="361">
        <v>1929</v>
      </c>
      <c r="T20" s="1305">
        <f t="shared" si="6"/>
        <v>10</v>
      </c>
      <c r="U20" s="1437">
        <f t="shared" si="7"/>
        <v>74</v>
      </c>
      <c r="V20" s="807">
        <f t="shared" si="8"/>
        <v>47476</v>
      </c>
      <c r="W20" s="975">
        <f t="shared" si="3"/>
        <v>11</v>
      </c>
      <c r="X20" s="356">
        <f t="shared" si="4"/>
        <v>1</v>
      </c>
      <c r="Y20" s="356">
        <f t="shared" si="9"/>
        <v>74</v>
      </c>
      <c r="Z20" s="356">
        <f t="shared" si="9"/>
        <v>47476</v>
      </c>
      <c r="AA20" s="357">
        <f t="shared" si="10"/>
        <v>14640</v>
      </c>
      <c r="AB20" s="356">
        <f t="shared" si="11"/>
        <v>73.525225359999993</v>
      </c>
      <c r="AC20" s="356">
        <f t="shared" si="5"/>
        <v>11</v>
      </c>
      <c r="AD20" s="356">
        <f t="shared" si="12"/>
        <v>20</v>
      </c>
      <c r="AE20" s="356">
        <f t="shared" si="13"/>
        <v>10</v>
      </c>
    </row>
    <row r="21" spans="1:31" s="356" customFormat="1" ht="15" customHeight="1" x14ac:dyDescent="0.2">
      <c r="A21" s="358">
        <v>12</v>
      </c>
      <c r="B21" s="1434" t="s">
        <v>723</v>
      </c>
      <c r="C21" s="370" t="s">
        <v>25</v>
      </c>
      <c r="D21" s="1306">
        <v>16</v>
      </c>
      <c r="E21" s="362">
        <v>8210</v>
      </c>
      <c r="F21" s="1307">
        <v>18</v>
      </c>
      <c r="G21" s="361">
        <v>4310</v>
      </c>
      <c r="H21" s="1306">
        <v>9</v>
      </c>
      <c r="I21" s="362">
        <v>5920</v>
      </c>
      <c r="J21" s="1307">
        <v>11</v>
      </c>
      <c r="K21" s="361">
        <v>3950</v>
      </c>
      <c r="L21" s="1306">
        <v>6</v>
      </c>
      <c r="M21" s="362">
        <v>1853</v>
      </c>
      <c r="N21" s="1307">
        <v>1</v>
      </c>
      <c r="O21" s="361">
        <v>7449</v>
      </c>
      <c r="P21" s="1306">
        <v>6</v>
      </c>
      <c r="Q21" s="362">
        <v>2474</v>
      </c>
      <c r="R21" s="1307">
        <v>20</v>
      </c>
      <c r="S21" s="361">
        <v>520</v>
      </c>
      <c r="T21" s="1305">
        <f t="shared" si="6"/>
        <v>10</v>
      </c>
      <c r="U21" s="1437">
        <f t="shared" si="7"/>
        <v>77</v>
      </c>
      <c r="V21" s="807">
        <f t="shared" si="8"/>
        <v>34686</v>
      </c>
      <c r="W21" s="975">
        <f t="shared" si="3"/>
        <v>12</v>
      </c>
      <c r="X21" s="356">
        <f t="shared" si="4"/>
        <v>1</v>
      </c>
      <c r="Y21" s="356">
        <f t="shared" si="9"/>
        <v>77</v>
      </c>
      <c r="Z21" s="356">
        <f t="shared" si="9"/>
        <v>34686</v>
      </c>
      <c r="AA21" s="357">
        <f t="shared" si="10"/>
        <v>8210</v>
      </c>
      <c r="AB21" s="356">
        <f t="shared" si="11"/>
        <v>76.653131789999989</v>
      </c>
      <c r="AC21" s="356">
        <f t="shared" si="5"/>
        <v>12</v>
      </c>
      <c r="AD21" s="356">
        <f t="shared" si="12"/>
        <v>20</v>
      </c>
      <c r="AE21" s="356">
        <f t="shared" si="13"/>
        <v>10</v>
      </c>
    </row>
    <row r="22" spans="1:31" ht="15" customHeight="1" x14ac:dyDescent="0.2">
      <c r="A22" s="346">
        <v>13</v>
      </c>
      <c r="B22" s="1434" t="s">
        <v>701</v>
      </c>
      <c r="C22" s="370" t="s">
        <v>702</v>
      </c>
      <c r="D22" s="1306">
        <v>2</v>
      </c>
      <c r="E22" s="362">
        <v>17740</v>
      </c>
      <c r="F22" s="1307">
        <v>7</v>
      </c>
      <c r="G22" s="361">
        <v>10970</v>
      </c>
      <c r="H22" s="1306">
        <v>14</v>
      </c>
      <c r="I22" s="362">
        <v>3790</v>
      </c>
      <c r="J22" s="1307">
        <v>16</v>
      </c>
      <c r="K22" s="361">
        <v>2605</v>
      </c>
      <c r="L22" s="1306">
        <v>15</v>
      </c>
      <c r="M22" s="362">
        <v>1013</v>
      </c>
      <c r="N22" s="1307">
        <v>18</v>
      </c>
      <c r="O22" s="361">
        <v>374</v>
      </c>
      <c r="P22" s="1306">
        <v>15</v>
      </c>
      <c r="Q22" s="362">
        <v>991</v>
      </c>
      <c r="R22" s="1307">
        <v>3</v>
      </c>
      <c r="S22" s="361">
        <v>3806</v>
      </c>
      <c r="T22" s="1305">
        <f t="shared" si="6"/>
        <v>9</v>
      </c>
      <c r="U22" s="1437">
        <f t="shared" si="7"/>
        <v>81</v>
      </c>
      <c r="V22" s="807">
        <f t="shared" si="8"/>
        <v>41289</v>
      </c>
      <c r="W22" s="975">
        <f t="shared" si="3"/>
        <v>13</v>
      </c>
      <c r="X22" s="356">
        <f t="shared" si="4"/>
        <v>1</v>
      </c>
      <c r="Y22" s="356">
        <f t="shared" si="9"/>
        <v>81</v>
      </c>
      <c r="Z22" s="356">
        <f t="shared" si="9"/>
        <v>41289</v>
      </c>
      <c r="AA22" s="357">
        <f t="shared" si="10"/>
        <v>17740</v>
      </c>
      <c r="AB22" s="356">
        <f t="shared" si="11"/>
        <v>80.587092259999991</v>
      </c>
      <c r="AC22" s="356">
        <f t="shared" si="5"/>
        <v>13</v>
      </c>
      <c r="AD22" s="356">
        <f t="shared" si="12"/>
        <v>18</v>
      </c>
      <c r="AE22" s="356">
        <f t="shared" si="13"/>
        <v>9</v>
      </c>
    </row>
    <row r="23" spans="1:31" ht="15.75" customHeight="1" x14ac:dyDescent="0.2">
      <c r="A23" s="358">
        <v>14</v>
      </c>
      <c r="B23" s="1434" t="s">
        <v>715</v>
      </c>
      <c r="C23" s="370" t="s">
        <v>393</v>
      </c>
      <c r="D23" s="1306">
        <v>15</v>
      </c>
      <c r="E23" s="362">
        <v>9690</v>
      </c>
      <c r="F23" s="1307">
        <v>9</v>
      </c>
      <c r="G23" s="361">
        <v>9890</v>
      </c>
      <c r="H23" s="1306">
        <v>21</v>
      </c>
      <c r="I23" s="362">
        <v>1020</v>
      </c>
      <c r="J23" s="1307">
        <v>10</v>
      </c>
      <c r="K23" s="361">
        <v>4110</v>
      </c>
      <c r="L23" s="1306">
        <v>10</v>
      </c>
      <c r="M23" s="362">
        <v>1465</v>
      </c>
      <c r="N23" s="1307">
        <v>12</v>
      </c>
      <c r="O23" s="361">
        <v>908</v>
      </c>
      <c r="P23" s="1306">
        <v>19</v>
      </c>
      <c r="Q23" s="362">
        <v>365</v>
      </c>
      <c r="R23" s="1307">
        <v>5</v>
      </c>
      <c r="S23" s="361">
        <v>3023</v>
      </c>
      <c r="T23" s="1305">
        <f t="shared" si="6"/>
        <v>10.5</v>
      </c>
      <c r="U23" s="1437">
        <f t="shared" si="7"/>
        <v>90.5</v>
      </c>
      <c r="V23" s="807">
        <f t="shared" si="8"/>
        <v>30471</v>
      </c>
      <c r="W23" s="975">
        <f t="shared" si="3"/>
        <v>14</v>
      </c>
      <c r="X23" s="356">
        <f t="shared" si="4"/>
        <v>1</v>
      </c>
      <c r="Y23" s="356">
        <f t="shared" si="9"/>
        <v>90.5</v>
      </c>
      <c r="Z23" s="356">
        <f t="shared" si="9"/>
        <v>30471</v>
      </c>
      <c r="AA23" s="357">
        <f t="shared" si="10"/>
        <v>9890</v>
      </c>
      <c r="AB23" s="356">
        <f t="shared" si="11"/>
        <v>90.195280109999999</v>
      </c>
      <c r="AC23" s="356">
        <f t="shared" si="5"/>
        <v>14</v>
      </c>
      <c r="AD23" s="356">
        <f t="shared" si="12"/>
        <v>21</v>
      </c>
      <c r="AE23" s="356">
        <f t="shared" si="13"/>
        <v>10.5</v>
      </c>
    </row>
    <row r="24" spans="1:31" ht="16.5" x14ac:dyDescent="0.2">
      <c r="A24" s="358">
        <v>15</v>
      </c>
      <c r="B24" s="1434" t="s">
        <v>706</v>
      </c>
      <c r="C24" s="370" t="s">
        <v>23</v>
      </c>
      <c r="D24" s="1306">
        <v>4</v>
      </c>
      <c r="E24" s="362">
        <v>14840</v>
      </c>
      <c r="F24" s="1307">
        <v>17</v>
      </c>
      <c r="G24" s="361">
        <v>5110</v>
      </c>
      <c r="H24" s="1306">
        <v>13</v>
      </c>
      <c r="I24" s="362">
        <v>4985</v>
      </c>
      <c r="J24" s="1307">
        <v>5</v>
      </c>
      <c r="K24" s="361">
        <v>6715</v>
      </c>
      <c r="L24" s="1306">
        <v>9</v>
      </c>
      <c r="M24" s="362">
        <v>1466</v>
      </c>
      <c r="N24" s="1307">
        <v>20</v>
      </c>
      <c r="O24" s="361">
        <v>123</v>
      </c>
      <c r="P24" s="1306">
        <v>21</v>
      </c>
      <c r="Q24" s="362">
        <v>129</v>
      </c>
      <c r="R24" s="1307">
        <v>21</v>
      </c>
      <c r="S24" s="361">
        <v>280</v>
      </c>
      <c r="T24" s="1305">
        <f t="shared" si="6"/>
        <v>10.5</v>
      </c>
      <c r="U24" s="1437">
        <f t="shared" si="7"/>
        <v>99.5</v>
      </c>
      <c r="V24" s="807">
        <f t="shared" si="8"/>
        <v>33648</v>
      </c>
      <c r="W24" s="975">
        <f t="shared" si="3"/>
        <v>15</v>
      </c>
      <c r="X24" s="356">
        <f t="shared" si="4"/>
        <v>1</v>
      </c>
      <c r="Y24" s="356">
        <f t="shared" si="9"/>
        <v>99.5</v>
      </c>
      <c r="Z24" s="356">
        <f t="shared" si="9"/>
        <v>33648</v>
      </c>
      <c r="AA24" s="357">
        <f t="shared" si="10"/>
        <v>14840</v>
      </c>
      <c r="AB24" s="356">
        <f t="shared" si="11"/>
        <v>99.16350516</v>
      </c>
      <c r="AC24" s="356">
        <f t="shared" si="5"/>
        <v>15</v>
      </c>
      <c r="AD24" s="356">
        <f t="shared" si="12"/>
        <v>21</v>
      </c>
      <c r="AE24" s="356">
        <f t="shared" si="13"/>
        <v>10.5</v>
      </c>
    </row>
    <row r="25" spans="1:31" ht="16.5" x14ac:dyDescent="0.2">
      <c r="A25" s="346">
        <v>16</v>
      </c>
      <c r="B25" s="1434" t="s">
        <v>717</v>
      </c>
      <c r="C25" s="370" t="s">
        <v>700</v>
      </c>
      <c r="D25" s="1306">
        <v>13</v>
      </c>
      <c r="E25" s="362">
        <v>10730</v>
      </c>
      <c r="F25" s="1307">
        <v>13</v>
      </c>
      <c r="G25" s="361">
        <v>9320</v>
      </c>
      <c r="H25" s="1306">
        <v>16</v>
      </c>
      <c r="I25" s="362">
        <v>2985</v>
      </c>
      <c r="J25" s="1307">
        <v>8</v>
      </c>
      <c r="K25" s="361">
        <v>5135</v>
      </c>
      <c r="L25" s="1306">
        <v>16</v>
      </c>
      <c r="M25" s="362">
        <v>936</v>
      </c>
      <c r="N25" s="1307">
        <v>13</v>
      </c>
      <c r="O25" s="361">
        <v>860</v>
      </c>
      <c r="P25" s="1306">
        <v>17</v>
      </c>
      <c r="Q25" s="362">
        <v>491</v>
      </c>
      <c r="R25" s="1307">
        <v>15</v>
      </c>
      <c r="S25" s="361">
        <v>1533</v>
      </c>
      <c r="T25" s="1305">
        <f t="shared" si="6"/>
        <v>8.5</v>
      </c>
      <c r="U25" s="1437">
        <f t="shared" si="7"/>
        <v>102.5</v>
      </c>
      <c r="V25" s="807">
        <f t="shared" si="8"/>
        <v>31990</v>
      </c>
      <c r="W25" s="975">
        <f t="shared" si="3"/>
        <v>16</v>
      </c>
      <c r="X25" s="356">
        <f t="shared" si="4"/>
        <v>1</v>
      </c>
      <c r="Y25" s="356">
        <f t="shared" si="9"/>
        <v>102.5</v>
      </c>
      <c r="Z25" s="356">
        <f t="shared" si="9"/>
        <v>31990</v>
      </c>
      <c r="AA25" s="357">
        <f t="shared" si="10"/>
        <v>10730</v>
      </c>
      <c r="AB25" s="356">
        <f t="shared" si="11"/>
        <v>102.18008927</v>
      </c>
      <c r="AC25" s="356">
        <f t="shared" si="5"/>
        <v>16</v>
      </c>
      <c r="AD25" s="356">
        <f t="shared" si="12"/>
        <v>17</v>
      </c>
      <c r="AE25" s="356">
        <f t="shared" si="13"/>
        <v>8.5</v>
      </c>
    </row>
    <row r="26" spans="1:31" ht="16.5" x14ac:dyDescent="0.2">
      <c r="A26" s="358">
        <v>17</v>
      </c>
      <c r="B26" s="1434" t="s">
        <v>719</v>
      </c>
      <c r="C26" s="370" t="s">
        <v>340</v>
      </c>
      <c r="D26" s="1306">
        <v>17</v>
      </c>
      <c r="E26" s="362">
        <v>7970</v>
      </c>
      <c r="F26" s="1307">
        <v>15</v>
      </c>
      <c r="G26" s="361">
        <v>5470</v>
      </c>
      <c r="H26" s="1306">
        <v>18</v>
      </c>
      <c r="I26" s="362">
        <v>1855</v>
      </c>
      <c r="J26" s="1307">
        <v>20</v>
      </c>
      <c r="K26" s="361">
        <v>1585</v>
      </c>
      <c r="L26" s="1306">
        <v>11</v>
      </c>
      <c r="M26" s="362">
        <v>1462</v>
      </c>
      <c r="N26" s="1307">
        <v>14</v>
      </c>
      <c r="O26" s="361">
        <v>828</v>
      </c>
      <c r="P26" s="1306">
        <v>2</v>
      </c>
      <c r="Q26" s="362">
        <v>5317</v>
      </c>
      <c r="R26" s="1307">
        <v>18</v>
      </c>
      <c r="S26" s="361">
        <v>1387</v>
      </c>
      <c r="T26" s="1305">
        <f t="shared" si="6"/>
        <v>10</v>
      </c>
      <c r="U26" s="1437">
        <f t="shared" si="7"/>
        <v>105</v>
      </c>
      <c r="V26" s="807">
        <f t="shared" si="8"/>
        <v>25874</v>
      </c>
      <c r="W26" s="975">
        <f t="shared" si="3"/>
        <v>17</v>
      </c>
      <c r="X26" s="356">
        <f t="shared" si="4"/>
        <v>1</v>
      </c>
      <c r="Y26" s="356">
        <f t="shared" si="9"/>
        <v>105</v>
      </c>
      <c r="Z26" s="356">
        <f t="shared" si="9"/>
        <v>25874</v>
      </c>
      <c r="AA26" s="357">
        <f t="shared" si="10"/>
        <v>7970</v>
      </c>
      <c r="AB26" s="356">
        <f t="shared" si="11"/>
        <v>104.74125203</v>
      </c>
      <c r="AC26" s="356">
        <f t="shared" si="5"/>
        <v>17</v>
      </c>
      <c r="AD26" s="356">
        <f t="shared" si="12"/>
        <v>20</v>
      </c>
      <c r="AE26" s="356">
        <f t="shared" si="13"/>
        <v>10</v>
      </c>
    </row>
    <row r="27" spans="1:31" ht="16.5" x14ac:dyDescent="0.2">
      <c r="A27" s="358">
        <v>18</v>
      </c>
      <c r="B27" s="1434" t="s">
        <v>712</v>
      </c>
      <c r="C27" s="370" t="s">
        <v>90</v>
      </c>
      <c r="D27" s="1306">
        <v>21</v>
      </c>
      <c r="E27" s="362">
        <v>6120</v>
      </c>
      <c r="F27" s="1307">
        <v>4</v>
      </c>
      <c r="G27" s="361">
        <v>14990</v>
      </c>
      <c r="H27" s="1306">
        <v>8</v>
      </c>
      <c r="I27" s="362">
        <v>5995</v>
      </c>
      <c r="J27" s="1307">
        <v>15</v>
      </c>
      <c r="K27" s="361">
        <v>2805</v>
      </c>
      <c r="L27" s="1306">
        <v>18</v>
      </c>
      <c r="M27" s="362">
        <v>529</v>
      </c>
      <c r="N27" s="1307">
        <v>7</v>
      </c>
      <c r="O27" s="361">
        <v>1657</v>
      </c>
      <c r="P27" s="1306">
        <v>22</v>
      </c>
      <c r="Q27" s="362"/>
      <c r="R27" s="1307">
        <v>22</v>
      </c>
      <c r="S27" s="361"/>
      <c r="T27" s="1305">
        <f t="shared" si="6"/>
        <v>11</v>
      </c>
      <c r="U27" s="1437">
        <f t="shared" si="7"/>
        <v>106</v>
      </c>
      <c r="V27" s="807">
        <f t="shared" si="8"/>
        <v>32096</v>
      </c>
      <c r="W27" s="975">
        <f t="shared" si="3"/>
        <v>18</v>
      </c>
      <c r="X27" s="356">
        <f t="shared" si="4"/>
        <v>1</v>
      </c>
      <c r="Y27" s="356">
        <f t="shared" si="9"/>
        <v>106</v>
      </c>
      <c r="Z27" s="356">
        <f t="shared" si="9"/>
        <v>32096</v>
      </c>
      <c r="AA27" s="357">
        <f t="shared" si="10"/>
        <v>14990</v>
      </c>
      <c r="AB27" s="356">
        <f t="shared" si="11"/>
        <v>105.67902501</v>
      </c>
      <c r="AC27" s="356">
        <f t="shared" si="5"/>
        <v>18</v>
      </c>
      <c r="AD27" s="356">
        <f t="shared" si="12"/>
        <v>22</v>
      </c>
      <c r="AE27" s="356">
        <f t="shared" si="13"/>
        <v>11</v>
      </c>
    </row>
    <row r="28" spans="1:31" ht="16.5" x14ac:dyDescent="0.2">
      <c r="A28" s="346">
        <v>19</v>
      </c>
      <c r="B28" s="1434" t="s">
        <v>721</v>
      </c>
      <c r="C28" s="370" t="s">
        <v>722</v>
      </c>
      <c r="D28" s="1306">
        <v>18</v>
      </c>
      <c r="E28" s="362">
        <v>7960</v>
      </c>
      <c r="F28" s="1307">
        <v>16</v>
      </c>
      <c r="G28" s="361">
        <v>5290</v>
      </c>
      <c r="H28" s="1306">
        <v>19</v>
      </c>
      <c r="I28" s="362">
        <v>1605</v>
      </c>
      <c r="J28" s="1307">
        <v>17</v>
      </c>
      <c r="K28" s="361">
        <v>2315</v>
      </c>
      <c r="L28" s="1306">
        <v>14</v>
      </c>
      <c r="M28" s="362">
        <v>1036</v>
      </c>
      <c r="N28" s="1307">
        <v>16</v>
      </c>
      <c r="O28" s="361">
        <v>409</v>
      </c>
      <c r="P28" s="1306">
        <v>11</v>
      </c>
      <c r="Q28" s="362">
        <v>1328</v>
      </c>
      <c r="R28" s="1307">
        <v>10</v>
      </c>
      <c r="S28" s="361">
        <v>2141</v>
      </c>
      <c r="T28" s="1305">
        <f t="shared" si="6"/>
        <v>9.5</v>
      </c>
      <c r="U28" s="1437">
        <f t="shared" si="7"/>
        <v>111.5</v>
      </c>
      <c r="V28" s="807">
        <f t="shared" si="8"/>
        <v>22084</v>
      </c>
      <c r="W28" s="975">
        <f t="shared" si="3"/>
        <v>19</v>
      </c>
      <c r="X28" s="356">
        <f t="shared" si="4"/>
        <v>1</v>
      </c>
      <c r="Y28" s="356">
        <f t="shared" si="9"/>
        <v>111.5</v>
      </c>
      <c r="Z28" s="356">
        <f t="shared" si="9"/>
        <v>22084</v>
      </c>
      <c r="AA28" s="357">
        <f t="shared" si="10"/>
        <v>7960</v>
      </c>
      <c r="AB28" s="356">
        <f t="shared" si="11"/>
        <v>111.27915204</v>
      </c>
      <c r="AC28" s="356">
        <f t="shared" si="5"/>
        <v>19</v>
      </c>
      <c r="AD28" s="356">
        <f t="shared" si="12"/>
        <v>19</v>
      </c>
      <c r="AE28" s="356">
        <f t="shared" si="13"/>
        <v>9.5</v>
      </c>
    </row>
    <row r="29" spans="1:31" ht="16.5" x14ac:dyDescent="0.2">
      <c r="A29" s="358">
        <v>20</v>
      </c>
      <c r="B29" s="1434" t="s">
        <v>724</v>
      </c>
      <c r="C29" s="370" t="s">
        <v>687</v>
      </c>
      <c r="D29" s="1306">
        <v>19</v>
      </c>
      <c r="E29" s="362">
        <v>7370</v>
      </c>
      <c r="F29" s="1307">
        <v>21</v>
      </c>
      <c r="G29" s="361">
        <v>2690</v>
      </c>
      <c r="H29" s="1306">
        <v>10</v>
      </c>
      <c r="I29" s="362">
        <v>5670</v>
      </c>
      <c r="J29" s="1307">
        <v>13</v>
      </c>
      <c r="K29" s="361">
        <v>3705</v>
      </c>
      <c r="L29" s="1306">
        <v>13</v>
      </c>
      <c r="M29" s="362">
        <v>1167</v>
      </c>
      <c r="N29" s="1307">
        <v>19</v>
      </c>
      <c r="O29" s="361">
        <v>163</v>
      </c>
      <c r="P29" s="1306">
        <v>20</v>
      </c>
      <c r="Q29" s="362">
        <v>295</v>
      </c>
      <c r="R29" s="1307">
        <v>19</v>
      </c>
      <c r="S29" s="361">
        <v>1375</v>
      </c>
      <c r="T29" s="1305">
        <f t="shared" si="6"/>
        <v>10.5</v>
      </c>
      <c r="U29" s="1437">
        <f t="shared" si="7"/>
        <v>123.5</v>
      </c>
      <c r="V29" s="807">
        <f t="shared" si="8"/>
        <v>22435</v>
      </c>
      <c r="W29" s="975">
        <f t="shared" si="3"/>
        <v>20</v>
      </c>
      <c r="X29" s="356">
        <f t="shared" si="4"/>
        <v>1</v>
      </c>
      <c r="Y29" s="356">
        <f t="shared" si="9"/>
        <v>123.5</v>
      </c>
      <c r="Z29" s="356">
        <f t="shared" si="9"/>
        <v>22435</v>
      </c>
      <c r="AA29" s="357">
        <f t="shared" si="10"/>
        <v>7370</v>
      </c>
      <c r="AB29" s="356">
        <f t="shared" si="11"/>
        <v>123.27564262999999</v>
      </c>
      <c r="AC29" s="356">
        <f t="shared" si="5"/>
        <v>20</v>
      </c>
      <c r="AD29" s="356">
        <f t="shared" si="12"/>
        <v>21</v>
      </c>
      <c r="AE29" s="356">
        <f t="shared" si="13"/>
        <v>10.5</v>
      </c>
    </row>
    <row r="30" spans="1:31" ht="16.5" x14ac:dyDescent="0.2">
      <c r="A30" s="358">
        <v>21</v>
      </c>
      <c r="B30" s="1434" t="s">
        <v>725</v>
      </c>
      <c r="C30" s="370" t="s">
        <v>192</v>
      </c>
      <c r="D30" s="1306">
        <v>22</v>
      </c>
      <c r="E30" s="362">
        <v>4930</v>
      </c>
      <c r="F30" s="1307">
        <v>22</v>
      </c>
      <c r="G30" s="361">
        <v>1360</v>
      </c>
      <c r="H30" s="1306">
        <v>1</v>
      </c>
      <c r="I30" s="362">
        <v>10910</v>
      </c>
      <c r="J30" s="1307">
        <v>21</v>
      </c>
      <c r="K30" s="361">
        <v>725</v>
      </c>
      <c r="L30" s="1306">
        <v>23</v>
      </c>
      <c r="M30" s="362"/>
      <c r="N30" s="1307">
        <v>23</v>
      </c>
      <c r="O30" s="361"/>
      <c r="P30" s="1306">
        <v>18</v>
      </c>
      <c r="Q30" s="362">
        <v>425</v>
      </c>
      <c r="R30" s="1307">
        <v>8</v>
      </c>
      <c r="S30" s="361">
        <v>2679</v>
      </c>
      <c r="T30" s="1305">
        <f t="shared" si="6"/>
        <v>11.5</v>
      </c>
      <c r="U30" s="1437">
        <f t="shared" si="7"/>
        <v>126.5</v>
      </c>
      <c r="V30" s="807">
        <f t="shared" si="8"/>
        <v>21029</v>
      </c>
      <c r="W30" s="975">
        <f t="shared" si="3"/>
        <v>21</v>
      </c>
      <c r="X30" s="356">
        <f t="shared" si="4"/>
        <v>1</v>
      </c>
      <c r="Y30" s="356">
        <f t="shared" si="9"/>
        <v>126.5</v>
      </c>
      <c r="Z30" s="356">
        <f t="shared" si="9"/>
        <v>21029</v>
      </c>
      <c r="AA30" s="357">
        <f t="shared" si="10"/>
        <v>10910</v>
      </c>
      <c r="AB30" s="356">
        <f t="shared" si="11"/>
        <v>126.28969909</v>
      </c>
      <c r="AC30" s="356">
        <f t="shared" si="5"/>
        <v>21</v>
      </c>
      <c r="AD30" s="356">
        <f t="shared" si="12"/>
        <v>23</v>
      </c>
      <c r="AE30" s="356">
        <f t="shared" si="13"/>
        <v>11.5</v>
      </c>
    </row>
    <row r="31" spans="1:31" ht="16.5" x14ac:dyDescent="0.2">
      <c r="A31" s="1206">
        <v>22</v>
      </c>
      <c r="B31" s="1434" t="s">
        <v>720</v>
      </c>
      <c r="C31" s="370" t="s">
        <v>336</v>
      </c>
      <c r="D31" s="1306">
        <v>14</v>
      </c>
      <c r="E31" s="362">
        <v>9940</v>
      </c>
      <c r="F31" s="1307">
        <v>20</v>
      </c>
      <c r="G31" s="361">
        <v>3340</v>
      </c>
      <c r="H31" s="1306">
        <v>23</v>
      </c>
      <c r="I31" s="362"/>
      <c r="J31" s="1307">
        <v>23</v>
      </c>
      <c r="K31" s="361"/>
      <c r="L31" s="1306">
        <v>23</v>
      </c>
      <c r="M31" s="362"/>
      <c r="N31" s="1307">
        <v>23</v>
      </c>
      <c r="O31" s="361"/>
      <c r="P31" s="1306">
        <v>10</v>
      </c>
      <c r="Q31" s="362">
        <v>1493</v>
      </c>
      <c r="R31" s="1307">
        <v>2</v>
      </c>
      <c r="S31" s="361">
        <v>4005</v>
      </c>
      <c r="T31" s="1305">
        <f t="shared" si="6"/>
        <v>11.5</v>
      </c>
      <c r="U31" s="1437">
        <f t="shared" si="7"/>
        <v>126.5</v>
      </c>
      <c r="V31" s="807">
        <f t="shared" si="8"/>
        <v>18778</v>
      </c>
      <c r="W31" s="975">
        <f t="shared" si="3"/>
        <v>22</v>
      </c>
      <c r="X31" s="356">
        <f t="shared" si="4"/>
        <v>1</v>
      </c>
      <c r="Y31" s="356">
        <f t="shared" si="9"/>
        <v>126.5</v>
      </c>
      <c r="Z31" s="356">
        <f t="shared" si="9"/>
        <v>18778</v>
      </c>
      <c r="AA31" s="357">
        <f t="shared" si="10"/>
        <v>9940</v>
      </c>
      <c r="AB31" s="356">
        <f t="shared" si="11"/>
        <v>126.31221006</v>
      </c>
      <c r="AC31" s="356">
        <f t="shared" si="5"/>
        <v>22</v>
      </c>
      <c r="AD31" s="356">
        <f t="shared" si="12"/>
        <v>23</v>
      </c>
      <c r="AE31" s="356">
        <f t="shared" si="13"/>
        <v>11.5</v>
      </c>
    </row>
    <row r="32" spans="1:31" ht="16.5" x14ac:dyDescent="0.2">
      <c r="A32" s="346">
        <v>23</v>
      </c>
      <c r="B32" s="367"/>
      <c r="C32" s="368"/>
      <c r="D32" s="350"/>
      <c r="E32" s="351"/>
      <c r="F32" s="348"/>
      <c r="G32" s="352"/>
      <c r="H32" s="350"/>
      <c r="I32" s="405"/>
      <c r="J32" s="348"/>
      <c r="K32" s="352"/>
      <c r="L32" s="350"/>
      <c r="M32" s="351"/>
      <c r="N32" s="348"/>
      <c r="O32" s="352"/>
      <c r="P32" s="350"/>
      <c r="Q32" s="351"/>
      <c r="R32" s="348"/>
      <c r="S32" s="352"/>
      <c r="T32" s="402" t="str">
        <f t="shared" ref="T32" si="14">IF( ISNUMBER(AE32)=TRUE,AE32,"")</f>
        <v/>
      </c>
      <c r="U32" s="353" t="str">
        <f t="shared" ref="U32" si="15">IF(ISNUMBER(D32)=TRUE,SUM(D32,F32,H32,J32,L32,N32,P32,R32)-T32,"")</f>
        <v/>
      </c>
      <c r="V32" s="354" t="str">
        <f t="shared" ref="V32" si="16">IF(ISNUMBER(E32)=TRUE,SUM(E32,G32,I32,K32,M32,O32,Q32,S32),"")</f>
        <v/>
      </c>
      <c r="W32" s="355" t="str">
        <f t="shared" ref="W32" si="17">IF(ISNUMBER(AC32)=TRUE,AC32,"")</f>
        <v/>
      </c>
      <c r="X32" s="356" t="str">
        <f t="shared" si="4"/>
        <v/>
      </c>
      <c r="Y32" s="356" t="str">
        <f t="shared" si="9"/>
        <v/>
      </c>
      <c r="Z32" s="356" t="str">
        <f t="shared" si="9"/>
        <v/>
      </c>
      <c r="AA32" s="357">
        <f t="shared" si="10"/>
        <v>0</v>
      </c>
      <c r="AB32" s="356" t="str">
        <f t="shared" si="11"/>
        <v/>
      </c>
      <c r="AC32" s="356" t="str">
        <f t="shared" si="5"/>
        <v/>
      </c>
      <c r="AD32" s="356" t="str">
        <f t="shared" si="12"/>
        <v/>
      </c>
      <c r="AE32" s="356" t="str">
        <f t="shared" si="13"/>
        <v/>
      </c>
    </row>
    <row r="33" spans="24:31" x14ac:dyDescent="0.2">
      <c r="X33" s="356" t="str">
        <f>IF(ISNUMBER(#REF!)=TRUE,1,"")</f>
        <v/>
      </c>
      <c r="Y33" s="356" t="str">
        <f>IF(ISNUMBER(#REF!)=TRUE,#REF!,"")</f>
        <v/>
      </c>
      <c r="Z33" s="356" t="str">
        <f>IF(ISNUMBER(#REF!)=TRUE,#REF!,"")</f>
        <v/>
      </c>
      <c r="AA33" s="357" t="e">
        <f>MAX(#REF!,#REF!,#REF!,#REF!,#REF!,#REF!,#REF!,#REF!)</f>
        <v>#REF!</v>
      </c>
      <c r="AB33" s="356" t="str">
        <f t="shared" si="11"/>
        <v/>
      </c>
      <c r="AC33" s="356" t="str">
        <f t="shared" si="5"/>
        <v/>
      </c>
      <c r="AD33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3" s="356" t="str">
        <f t="shared" si="13"/>
        <v/>
      </c>
    </row>
    <row r="34" spans="24:31" x14ac:dyDescent="0.2">
      <c r="X34" s="356" t="str">
        <f>IF(ISNUMBER(#REF!)=TRUE,1,"")</f>
        <v/>
      </c>
      <c r="Y34" s="356" t="str">
        <f>IF(ISNUMBER(#REF!)=TRUE,#REF!,"")</f>
        <v/>
      </c>
      <c r="Z34" s="356" t="str">
        <f>IF(ISNUMBER(#REF!)=TRUE,#REF!,"")</f>
        <v/>
      </c>
      <c r="AA34" s="357" t="e">
        <f>MAX(#REF!,#REF!,#REF!,#REF!,#REF!,#REF!,#REF!,#REF!)</f>
        <v>#REF!</v>
      </c>
      <c r="AB34" s="356" t="str">
        <f t="shared" si="11"/>
        <v/>
      </c>
      <c r="AC34" s="356" t="str">
        <f t="shared" si="5"/>
        <v/>
      </c>
      <c r="AD34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4" s="356" t="str">
        <f t="shared" si="13"/>
        <v/>
      </c>
    </row>
    <row r="35" spans="24:31" x14ac:dyDescent="0.2">
      <c r="X35" s="356" t="str">
        <f>IF(ISNUMBER(#REF!)=TRUE,1,"")</f>
        <v/>
      </c>
      <c r="Y35" s="356" t="str">
        <f>IF(ISNUMBER(#REF!)=TRUE,#REF!,"")</f>
        <v/>
      </c>
      <c r="Z35" s="356" t="str">
        <f>IF(ISNUMBER(#REF!)=TRUE,#REF!,"")</f>
        <v/>
      </c>
      <c r="AA35" s="357" t="e">
        <f>MAX(#REF!,#REF!,#REF!,#REF!,#REF!,#REF!,#REF!,#REF!)</f>
        <v>#REF!</v>
      </c>
      <c r="AB35" s="356" t="str">
        <f t="shared" si="11"/>
        <v/>
      </c>
      <c r="AC35" s="356" t="str">
        <f t="shared" si="5"/>
        <v/>
      </c>
      <c r="AD35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5" s="356" t="str">
        <f t="shared" si="13"/>
        <v/>
      </c>
    </row>
    <row r="36" spans="24:31" x14ac:dyDescent="0.2">
      <c r="X36" s="356" t="str">
        <f>IF(ISNUMBER(#REF!)=TRUE,1,"")</f>
        <v/>
      </c>
      <c r="Y36" s="356" t="str">
        <f>IF(ISNUMBER(#REF!)=TRUE,#REF!,"")</f>
        <v/>
      </c>
      <c r="Z36" s="356" t="str">
        <f>IF(ISNUMBER(#REF!)=TRUE,#REF!,"")</f>
        <v/>
      </c>
      <c r="AA36" s="357" t="e">
        <f>MAX(#REF!,#REF!,#REF!,#REF!,#REF!,#REF!,#REF!,#REF!)</f>
        <v>#REF!</v>
      </c>
      <c r="AB36" s="356" t="str">
        <f t="shared" si="11"/>
        <v/>
      </c>
      <c r="AC36" s="356" t="str">
        <f t="shared" si="5"/>
        <v/>
      </c>
      <c r="AD36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6" s="356" t="str">
        <f t="shared" si="13"/>
        <v/>
      </c>
    </row>
    <row r="37" spans="24:31" x14ac:dyDescent="0.2">
      <c r="X37" s="356" t="str">
        <f>IF(ISNUMBER(#REF!)=TRUE,1,"")</f>
        <v/>
      </c>
      <c r="Y37" s="356" t="str">
        <f>IF(ISNUMBER(#REF!)=TRUE,#REF!,"")</f>
        <v/>
      </c>
      <c r="Z37" s="356" t="str">
        <f>IF(ISNUMBER(#REF!)=TRUE,#REF!,"")</f>
        <v/>
      </c>
      <c r="AA37" s="357" t="e">
        <f>MAX(#REF!,#REF!,#REF!,#REF!,#REF!,#REF!,#REF!,#REF!)</f>
        <v>#REF!</v>
      </c>
      <c r="AB37" s="356" t="str">
        <f t="shared" si="11"/>
        <v/>
      </c>
      <c r="AC37" s="356" t="str">
        <f t="shared" si="5"/>
        <v/>
      </c>
      <c r="AD37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7" s="356" t="str">
        <f t="shared" si="13"/>
        <v/>
      </c>
    </row>
    <row r="38" spans="24:31" x14ac:dyDescent="0.2">
      <c r="X38" s="356" t="str">
        <f>IF(ISNUMBER(#REF!)=TRUE,1,"")</f>
        <v/>
      </c>
      <c r="Y38" s="356" t="str">
        <f>IF(ISNUMBER(#REF!)=TRUE,#REF!,"")</f>
        <v/>
      </c>
      <c r="Z38" s="356" t="str">
        <f>IF(ISNUMBER(#REF!)=TRUE,#REF!,"")</f>
        <v/>
      </c>
      <c r="AA38" s="357" t="e">
        <f>MAX(#REF!,#REF!,#REF!,#REF!,#REF!,#REF!,#REF!,#REF!)</f>
        <v>#REF!</v>
      </c>
      <c r="AB38" s="356" t="str">
        <f t="shared" si="11"/>
        <v/>
      </c>
      <c r="AC38" s="356" t="str">
        <f t="shared" si="5"/>
        <v/>
      </c>
      <c r="AD38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8" s="356" t="str">
        <f t="shared" si="13"/>
        <v/>
      </c>
    </row>
    <row r="39" spans="24:31" x14ac:dyDescent="0.2">
      <c r="X39" s="356" t="str">
        <f>IF(ISNUMBER(#REF!)=TRUE,1,"")</f>
        <v/>
      </c>
      <c r="Y39" s="356" t="str">
        <f>IF(ISNUMBER(#REF!)=TRUE,#REF!,"")</f>
        <v/>
      </c>
      <c r="Z39" s="356" t="str">
        <f>IF(ISNUMBER(#REF!)=TRUE,#REF!,"")</f>
        <v/>
      </c>
      <c r="AA39" s="357" t="e">
        <f>MAX(#REF!,#REF!,#REF!,#REF!,#REF!,#REF!,#REF!,#REF!)</f>
        <v>#REF!</v>
      </c>
      <c r="AB39" s="356" t="str">
        <f t="shared" si="11"/>
        <v/>
      </c>
      <c r="AC39" s="356" t="str">
        <f t="shared" si="5"/>
        <v/>
      </c>
      <c r="AD39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39" s="356" t="str">
        <f t="shared" si="13"/>
        <v/>
      </c>
    </row>
    <row r="40" spans="24:31" x14ac:dyDescent="0.2">
      <c r="X40" s="356" t="str">
        <f>IF(ISNUMBER(#REF!)=TRUE,1,"")</f>
        <v/>
      </c>
      <c r="Y40" s="356" t="str">
        <f>IF(ISNUMBER(#REF!)=TRUE,#REF!,"")</f>
        <v/>
      </c>
      <c r="Z40" s="356" t="str">
        <f>IF(ISNUMBER(#REF!)=TRUE,#REF!,"")</f>
        <v/>
      </c>
      <c r="AA40" s="357" t="e">
        <f>MAX(#REF!,#REF!,#REF!,#REF!,#REF!,#REF!,#REF!,#REF!)</f>
        <v>#REF!</v>
      </c>
      <c r="AB40" s="356" t="str">
        <f t="shared" si="11"/>
        <v/>
      </c>
      <c r="AC40" s="356" t="str">
        <f t="shared" si="5"/>
        <v/>
      </c>
      <c r="AD40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40" s="356" t="str">
        <f t="shared" si="13"/>
        <v/>
      </c>
    </row>
    <row r="41" spans="24:31" x14ac:dyDescent="0.2">
      <c r="X41" s="356" t="str">
        <f>IF(ISNUMBER(#REF!)=TRUE,1,"")</f>
        <v/>
      </c>
      <c r="Y41" s="356" t="str">
        <f>IF(ISNUMBER(#REF!)=TRUE,#REF!,"")</f>
        <v/>
      </c>
      <c r="Z41" s="356" t="str">
        <f>IF(ISNUMBER(#REF!)=TRUE,#REF!,"")</f>
        <v/>
      </c>
      <c r="AA41" s="357" t="e">
        <f>MAX(#REF!,#REF!,#REF!,#REF!,#REF!,#REF!,#REF!,#REF!)</f>
        <v>#REF!</v>
      </c>
      <c r="AB41" s="356" t="str">
        <f t="shared" si="11"/>
        <v/>
      </c>
      <c r="AC41" s="356" t="str">
        <f t="shared" si="5"/>
        <v/>
      </c>
      <c r="AD41" s="356" t="str">
        <f>IF(OR(ISNUMBER(#REF!)=TRUE,ISNUMBER(#REF!)=TRUE,ISNUMBER(#REF!)=TRUE,ISNUMBER(#REF!)=TRUE,ISNUMBER(#REF!)=TRUE,ISNUMBER(#REF!)=TRUE,ISNUMBER(#REF!)=TRUE,ISNUMBER(#REF!)=TRUE),MAX(#REF!,#REF!,#REF!,#REF!,#REF!,#REF!,#REF!,#REF!),"")</f>
        <v/>
      </c>
      <c r="AE41" s="356" t="str">
        <f t="shared" si="13"/>
        <v/>
      </c>
    </row>
  </sheetData>
  <sortState ref="B11:V31">
    <sortCondition ref="U11:U31"/>
    <sortCondition descending="1" ref="V11:V31"/>
  </sortState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65520:U65559 JQ65538:JQ65577 TM65538:TM65577 ADI65538:ADI65577 ANE65538:ANE65577 AXA65538:AXA65577 BGW65538:BGW65577 BQS65538:BQS65577 CAO65538:CAO65577 CKK65538:CKK65577 CUG65538:CUG65577 DEC65538:DEC65577 DNY65538:DNY65577 DXU65538:DXU65577 EHQ65538:EHQ65577 ERM65538:ERM65577 FBI65538:FBI65577 FLE65538:FLE65577 FVA65538:FVA65577 GEW65538:GEW65577 GOS65538:GOS65577 GYO65538:GYO65577 HIK65538:HIK65577 HSG65538:HSG65577 ICC65538:ICC65577 ILY65538:ILY65577 IVU65538:IVU65577 JFQ65538:JFQ65577 JPM65538:JPM65577 JZI65538:JZI65577 KJE65538:KJE65577 KTA65538:KTA65577 LCW65538:LCW65577 LMS65538:LMS65577 LWO65538:LWO65577 MGK65538:MGK65577 MQG65538:MQG65577 NAC65538:NAC65577 NJY65538:NJY65577 NTU65538:NTU65577 ODQ65538:ODQ65577 ONM65538:ONM65577 OXI65538:OXI65577 PHE65538:PHE65577 PRA65538:PRA65577 QAW65538:QAW65577 QKS65538:QKS65577 QUO65538:QUO65577 REK65538:REK65577 ROG65538:ROG65577 RYC65538:RYC65577 SHY65538:SHY65577 SRU65538:SRU65577 TBQ65538:TBQ65577 TLM65538:TLM65577 TVI65538:TVI65577 UFE65538:UFE65577 UPA65538:UPA65577 UYW65538:UYW65577 VIS65538:VIS65577 VSO65538:VSO65577 WCK65538:WCK65577 WMG65538:WMG65577 WWC65538:WWC65577 U131056:U131095 JQ131074:JQ131113 TM131074:TM131113 ADI131074:ADI131113 ANE131074:ANE131113 AXA131074:AXA131113 BGW131074:BGW131113 BQS131074:BQS131113 CAO131074:CAO131113 CKK131074:CKK131113 CUG131074:CUG131113 DEC131074:DEC131113 DNY131074:DNY131113 DXU131074:DXU131113 EHQ131074:EHQ131113 ERM131074:ERM131113 FBI131074:FBI131113 FLE131074:FLE131113 FVA131074:FVA131113 GEW131074:GEW131113 GOS131074:GOS131113 GYO131074:GYO131113 HIK131074:HIK131113 HSG131074:HSG131113 ICC131074:ICC131113 ILY131074:ILY131113 IVU131074:IVU131113 JFQ131074:JFQ131113 JPM131074:JPM131113 JZI131074:JZI131113 KJE131074:KJE131113 KTA131074:KTA131113 LCW131074:LCW131113 LMS131074:LMS131113 LWO131074:LWO131113 MGK131074:MGK131113 MQG131074:MQG131113 NAC131074:NAC131113 NJY131074:NJY131113 NTU131074:NTU131113 ODQ131074:ODQ131113 ONM131074:ONM131113 OXI131074:OXI131113 PHE131074:PHE131113 PRA131074:PRA131113 QAW131074:QAW131113 QKS131074:QKS131113 QUO131074:QUO131113 REK131074:REK131113 ROG131074:ROG131113 RYC131074:RYC131113 SHY131074:SHY131113 SRU131074:SRU131113 TBQ131074:TBQ131113 TLM131074:TLM131113 TVI131074:TVI131113 UFE131074:UFE131113 UPA131074:UPA131113 UYW131074:UYW131113 VIS131074:VIS131113 VSO131074:VSO131113 WCK131074:WCK131113 WMG131074:WMG131113 WWC131074:WWC131113 U196592:U196631 JQ196610:JQ196649 TM196610:TM196649 ADI196610:ADI196649 ANE196610:ANE196649 AXA196610:AXA196649 BGW196610:BGW196649 BQS196610:BQS196649 CAO196610:CAO196649 CKK196610:CKK196649 CUG196610:CUG196649 DEC196610:DEC196649 DNY196610:DNY196649 DXU196610:DXU196649 EHQ196610:EHQ196649 ERM196610:ERM196649 FBI196610:FBI196649 FLE196610:FLE196649 FVA196610:FVA196649 GEW196610:GEW196649 GOS196610:GOS196649 GYO196610:GYO196649 HIK196610:HIK196649 HSG196610:HSG196649 ICC196610:ICC196649 ILY196610:ILY196649 IVU196610:IVU196649 JFQ196610:JFQ196649 JPM196610:JPM196649 JZI196610:JZI196649 KJE196610:KJE196649 KTA196610:KTA196649 LCW196610:LCW196649 LMS196610:LMS196649 LWO196610:LWO196649 MGK196610:MGK196649 MQG196610:MQG196649 NAC196610:NAC196649 NJY196610:NJY196649 NTU196610:NTU196649 ODQ196610:ODQ196649 ONM196610:ONM196649 OXI196610:OXI196649 PHE196610:PHE196649 PRA196610:PRA196649 QAW196610:QAW196649 QKS196610:QKS196649 QUO196610:QUO196649 REK196610:REK196649 ROG196610:ROG196649 RYC196610:RYC196649 SHY196610:SHY196649 SRU196610:SRU196649 TBQ196610:TBQ196649 TLM196610:TLM196649 TVI196610:TVI196649 UFE196610:UFE196649 UPA196610:UPA196649 UYW196610:UYW196649 VIS196610:VIS196649 VSO196610:VSO196649 WCK196610:WCK196649 WMG196610:WMG196649 WWC196610:WWC196649 U262128:U262167 JQ262146:JQ262185 TM262146:TM262185 ADI262146:ADI262185 ANE262146:ANE262185 AXA262146:AXA262185 BGW262146:BGW262185 BQS262146:BQS262185 CAO262146:CAO262185 CKK262146:CKK262185 CUG262146:CUG262185 DEC262146:DEC262185 DNY262146:DNY262185 DXU262146:DXU262185 EHQ262146:EHQ262185 ERM262146:ERM262185 FBI262146:FBI262185 FLE262146:FLE262185 FVA262146:FVA262185 GEW262146:GEW262185 GOS262146:GOS262185 GYO262146:GYO262185 HIK262146:HIK262185 HSG262146:HSG262185 ICC262146:ICC262185 ILY262146:ILY262185 IVU262146:IVU262185 JFQ262146:JFQ262185 JPM262146:JPM262185 JZI262146:JZI262185 KJE262146:KJE262185 KTA262146:KTA262185 LCW262146:LCW262185 LMS262146:LMS262185 LWO262146:LWO262185 MGK262146:MGK262185 MQG262146:MQG262185 NAC262146:NAC262185 NJY262146:NJY262185 NTU262146:NTU262185 ODQ262146:ODQ262185 ONM262146:ONM262185 OXI262146:OXI262185 PHE262146:PHE262185 PRA262146:PRA262185 QAW262146:QAW262185 QKS262146:QKS262185 QUO262146:QUO262185 REK262146:REK262185 ROG262146:ROG262185 RYC262146:RYC262185 SHY262146:SHY262185 SRU262146:SRU262185 TBQ262146:TBQ262185 TLM262146:TLM262185 TVI262146:TVI262185 UFE262146:UFE262185 UPA262146:UPA262185 UYW262146:UYW262185 VIS262146:VIS262185 VSO262146:VSO262185 WCK262146:WCK262185 WMG262146:WMG262185 WWC262146:WWC262185 U327664:U327703 JQ327682:JQ327721 TM327682:TM327721 ADI327682:ADI327721 ANE327682:ANE327721 AXA327682:AXA327721 BGW327682:BGW327721 BQS327682:BQS327721 CAO327682:CAO327721 CKK327682:CKK327721 CUG327682:CUG327721 DEC327682:DEC327721 DNY327682:DNY327721 DXU327682:DXU327721 EHQ327682:EHQ327721 ERM327682:ERM327721 FBI327682:FBI327721 FLE327682:FLE327721 FVA327682:FVA327721 GEW327682:GEW327721 GOS327682:GOS327721 GYO327682:GYO327721 HIK327682:HIK327721 HSG327682:HSG327721 ICC327682:ICC327721 ILY327682:ILY327721 IVU327682:IVU327721 JFQ327682:JFQ327721 JPM327682:JPM327721 JZI327682:JZI327721 KJE327682:KJE327721 KTA327682:KTA327721 LCW327682:LCW327721 LMS327682:LMS327721 LWO327682:LWO327721 MGK327682:MGK327721 MQG327682:MQG327721 NAC327682:NAC327721 NJY327682:NJY327721 NTU327682:NTU327721 ODQ327682:ODQ327721 ONM327682:ONM327721 OXI327682:OXI327721 PHE327682:PHE327721 PRA327682:PRA327721 QAW327682:QAW327721 QKS327682:QKS327721 QUO327682:QUO327721 REK327682:REK327721 ROG327682:ROG327721 RYC327682:RYC327721 SHY327682:SHY327721 SRU327682:SRU327721 TBQ327682:TBQ327721 TLM327682:TLM327721 TVI327682:TVI327721 UFE327682:UFE327721 UPA327682:UPA327721 UYW327682:UYW327721 VIS327682:VIS327721 VSO327682:VSO327721 WCK327682:WCK327721 WMG327682:WMG327721 WWC327682:WWC327721 U393200:U393239 JQ393218:JQ393257 TM393218:TM393257 ADI393218:ADI393257 ANE393218:ANE393257 AXA393218:AXA393257 BGW393218:BGW393257 BQS393218:BQS393257 CAO393218:CAO393257 CKK393218:CKK393257 CUG393218:CUG393257 DEC393218:DEC393257 DNY393218:DNY393257 DXU393218:DXU393257 EHQ393218:EHQ393257 ERM393218:ERM393257 FBI393218:FBI393257 FLE393218:FLE393257 FVA393218:FVA393257 GEW393218:GEW393257 GOS393218:GOS393257 GYO393218:GYO393257 HIK393218:HIK393257 HSG393218:HSG393257 ICC393218:ICC393257 ILY393218:ILY393257 IVU393218:IVU393257 JFQ393218:JFQ393257 JPM393218:JPM393257 JZI393218:JZI393257 KJE393218:KJE393257 KTA393218:KTA393257 LCW393218:LCW393257 LMS393218:LMS393257 LWO393218:LWO393257 MGK393218:MGK393257 MQG393218:MQG393257 NAC393218:NAC393257 NJY393218:NJY393257 NTU393218:NTU393257 ODQ393218:ODQ393257 ONM393218:ONM393257 OXI393218:OXI393257 PHE393218:PHE393257 PRA393218:PRA393257 QAW393218:QAW393257 QKS393218:QKS393257 QUO393218:QUO393257 REK393218:REK393257 ROG393218:ROG393257 RYC393218:RYC393257 SHY393218:SHY393257 SRU393218:SRU393257 TBQ393218:TBQ393257 TLM393218:TLM393257 TVI393218:TVI393257 UFE393218:UFE393257 UPA393218:UPA393257 UYW393218:UYW393257 VIS393218:VIS393257 VSO393218:VSO393257 WCK393218:WCK393257 WMG393218:WMG393257 WWC393218:WWC393257 U458736:U458775 JQ458754:JQ458793 TM458754:TM458793 ADI458754:ADI458793 ANE458754:ANE458793 AXA458754:AXA458793 BGW458754:BGW458793 BQS458754:BQS458793 CAO458754:CAO458793 CKK458754:CKK458793 CUG458754:CUG458793 DEC458754:DEC458793 DNY458754:DNY458793 DXU458754:DXU458793 EHQ458754:EHQ458793 ERM458754:ERM458793 FBI458754:FBI458793 FLE458754:FLE458793 FVA458754:FVA458793 GEW458754:GEW458793 GOS458754:GOS458793 GYO458754:GYO458793 HIK458754:HIK458793 HSG458754:HSG458793 ICC458754:ICC458793 ILY458754:ILY458793 IVU458754:IVU458793 JFQ458754:JFQ458793 JPM458754:JPM458793 JZI458754:JZI458793 KJE458754:KJE458793 KTA458754:KTA458793 LCW458754:LCW458793 LMS458754:LMS458793 LWO458754:LWO458793 MGK458754:MGK458793 MQG458754:MQG458793 NAC458754:NAC458793 NJY458754:NJY458793 NTU458754:NTU458793 ODQ458754:ODQ458793 ONM458754:ONM458793 OXI458754:OXI458793 PHE458754:PHE458793 PRA458754:PRA458793 QAW458754:QAW458793 QKS458754:QKS458793 QUO458754:QUO458793 REK458754:REK458793 ROG458754:ROG458793 RYC458754:RYC458793 SHY458754:SHY458793 SRU458754:SRU458793 TBQ458754:TBQ458793 TLM458754:TLM458793 TVI458754:TVI458793 UFE458754:UFE458793 UPA458754:UPA458793 UYW458754:UYW458793 VIS458754:VIS458793 VSO458754:VSO458793 WCK458754:WCK458793 WMG458754:WMG458793 WWC458754:WWC458793 U524272:U524311 JQ524290:JQ524329 TM524290:TM524329 ADI524290:ADI524329 ANE524290:ANE524329 AXA524290:AXA524329 BGW524290:BGW524329 BQS524290:BQS524329 CAO524290:CAO524329 CKK524290:CKK524329 CUG524290:CUG524329 DEC524290:DEC524329 DNY524290:DNY524329 DXU524290:DXU524329 EHQ524290:EHQ524329 ERM524290:ERM524329 FBI524290:FBI524329 FLE524290:FLE524329 FVA524290:FVA524329 GEW524290:GEW524329 GOS524290:GOS524329 GYO524290:GYO524329 HIK524290:HIK524329 HSG524290:HSG524329 ICC524290:ICC524329 ILY524290:ILY524329 IVU524290:IVU524329 JFQ524290:JFQ524329 JPM524290:JPM524329 JZI524290:JZI524329 KJE524290:KJE524329 KTA524290:KTA524329 LCW524290:LCW524329 LMS524290:LMS524329 LWO524290:LWO524329 MGK524290:MGK524329 MQG524290:MQG524329 NAC524290:NAC524329 NJY524290:NJY524329 NTU524290:NTU524329 ODQ524290:ODQ524329 ONM524290:ONM524329 OXI524290:OXI524329 PHE524290:PHE524329 PRA524290:PRA524329 QAW524290:QAW524329 QKS524290:QKS524329 QUO524290:QUO524329 REK524290:REK524329 ROG524290:ROG524329 RYC524290:RYC524329 SHY524290:SHY524329 SRU524290:SRU524329 TBQ524290:TBQ524329 TLM524290:TLM524329 TVI524290:TVI524329 UFE524290:UFE524329 UPA524290:UPA524329 UYW524290:UYW524329 VIS524290:VIS524329 VSO524290:VSO524329 WCK524290:WCK524329 WMG524290:WMG524329 WWC524290:WWC524329 U589808:U589847 JQ589826:JQ589865 TM589826:TM589865 ADI589826:ADI589865 ANE589826:ANE589865 AXA589826:AXA589865 BGW589826:BGW589865 BQS589826:BQS589865 CAO589826:CAO589865 CKK589826:CKK589865 CUG589826:CUG589865 DEC589826:DEC589865 DNY589826:DNY589865 DXU589826:DXU589865 EHQ589826:EHQ589865 ERM589826:ERM589865 FBI589826:FBI589865 FLE589826:FLE589865 FVA589826:FVA589865 GEW589826:GEW589865 GOS589826:GOS589865 GYO589826:GYO589865 HIK589826:HIK589865 HSG589826:HSG589865 ICC589826:ICC589865 ILY589826:ILY589865 IVU589826:IVU589865 JFQ589826:JFQ589865 JPM589826:JPM589865 JZI589826:JZI589865 KJE589826:KJE589865 KTA589826:KTA589865 LCW589826:LCW589865 LMS589826:LMS589865 LWO589826:LWO589865 MGK589826:MGK589865 MQG589826:MQG589865 NAC589826:NAC589865 NJY589826:NJY589865 NTU589826:NTU589865 ODQ589826:ODQ589865 ONM589826:ONM589865 OXI589826:OXI589865 PHE589826:PHE589865 PRA589826:PRA589865 QAW589826:QAW589865 QKS589826:QKS589865 QUO589826:QUO589865 REK589826:REK589865 ROG589826:ROG589865 RYC589826:RYC589865 SHY589826:SHY589865 SRU589826:SRU589865 TBQ589826:TBQ589865 TLM589826:TLM589865 TVI589826:TVI589865 UFE589826:UFE589865 UPA589826:UPA589865 UYW589826:UYW589865 VIS589826:VIS589865 VSO589826:VSO589865 WCK589826:WCK589865 WMG589826:WMG589865 WWC589826:WWC589865 U655344:U655383 JQ655362:JQ655401 TM655362:TM655401 ADI655362:ADI655401 ANE655362:ANE655401 AXA655362:AXA655401 BGW655362:BGW655401 BQS655362:BQS655401 CAO655362:CAO655401 CKK655362:CKK655401 CUG655362:CUG655401 DEC655362:DEC655401 DNY655362:DNY655401 DXU655362:DXU655401 EHQ655362:EHQ655401 ERM655362:ERM655401 FBI655362:FBI655401 FLE655362:FLE655401 FVA655362:FVA655401 GEW655362:GEW655401 GOS655362:GOS655401 GYO655362:GYO655401 HIK655362:HIK655401 HSG655362:HSG655401 ICC655362:ICC655401 ILY655362:ILY655401 IVU655362:IVU655401 JFQ655362:JFQ655401 JPM655362:JPM655401 JZI655362:JZI655401 KJE655362:KJE655401 KTA655362:KTA655401 LCW655362:LCW655401 LMS655362:LMS655401 LWO655362:LWO655401 MGK655362:MGK655401 MQG655362:MQG655401 NAC655362:NAC655401 NJY655362:NJY655401 NTU655362:NTU655401 ODQ655362:ODQ655401 ONM655362:ONM655401 OXI655362:OXI655401 PHE655362:PHE655401 PRA655362:PRA655401 QAW655362:QAW655401 QKS655362:QKS655401 QUO655362:QUO655401 REK655362:REK655401 ROG655362:ROG655401 RYC655362:RYC655401 SHY655362:SHY655401 SRU655362:SRU655401 TBQ655362:TBQ655401 TLM655362:TLM655401 TVI655362:TVI655401 UFE655362:UFE655401 UPA655362:UPA655401 UYW655362:UYW655401 VIS655362:VIS655401 VSO655362:VSO655401 WCK655362:WCK655401 WMG655362:WMG655401 WWC655362:WWC655401 U720880:U720919 JQ720898:JQ720937 TM720898:TM720937 ADI720898:ADI720937 ANE720898:ANE720937 AXA720898:AXA720937 BGW720898:BGW720937 BQS720898:BQS720937 CAO720898:CAO720937 CKK720898:CKK720937 CUG720898:CUG720937 DEC720898:DEC720937 DNY720898:DNY720937 DXU720898:DXU720937 EHQ720898:EHQ720937 ERM720898:ERM720937 FBI720898:FBI720937 FLE720898:FLE720937 FVA720898:FVA720937 GEW720898:GEW720937 GOS720898:GOS720937 GYO720898:GYO720937 HIK720898:HIK720937 HSG720898:HSG720937 ICC720898:ICC720937 ILY720898:ILY720937 IVU720898:IVU720937 JFQ720898:JFQ720937 JPM720898:JPM720937 JZI720898:JZI720937 KJE720898:KJE720937 KTA720898:KTA720937 LCW720898:LCW720937 LMS720898:LMS720937 LWO720898:LWO720937 MGK720898:MGK720937 MQG720898:MQG720937 NAC720898:NAC720937 NJY720898:NJY720937 NTU720898:NTU720937 ODQ720898:ODQ720937 ONM720898:ONM720937 OXI720898:OXI720937 PHE720898:PHE720937 PRA720898:PRA720937 QAW720898:QAW720937 QKS720898:QKS720937 QUO720898:QUO720937 REK720898:REK720937 ROG720898:ROG720937 RYC720898:RYC720937 SHY720898:SHY720937 SRU720898:SRU720937 TBQ720898:TBQ720937 TLM720898:TLM720937 TVI720898:TVI720937 UFE720898:UFE720937 UPA720898:UPA720937 UYW720898:UYW720937 VIS720898:VIS720937 VSO720898:VSO720937 WCK720898:WCK720937 WMG720898:WMG720937 WWC720898:WWC720937 U786416:U786455 JQ786434:JQ786473 TM786434:TM786473 ADI786434:ADI786473 ANE786434:ANE786473 AXA786434:AXA786473 BGW786434:BGW786473 BQS786434:BQS786473 CAO786434:CAO786473 CKK786434:CKK786473 CUG786434:CUG786473 DEC786434:DEC786473 DNY786434:DNY786473 DXU786434:DXU786473 EHQ786434:EHQ786473 ERM786434:ERM786473 FBI786434:FBI786473 FLE786434:FLE786473 FVA786434:FVA786473 GEW786434:GEW786473 GOS786434:GOS786473 GYO786434:GYO786473 HIK786434:HIK786473 HSG786434:HSG786473 ICC786434:ICC786473 ILY786434:ILY786473 IVU786434:IVU786473 JFQ786434:JFQ786473 JPM786434:JPM786473 JZI786434:JZI786473 KJE786434:KJE786473 KTA786434:KTA786473 LCW786434:LCW786473 LMS786434:LMS786473 LWO786434:LWO786473 MGK786434:MGK786473 MQG786434:MQG786473 NAC786434:NAC786473 NJY786434:NJY786473 NTU786434:NTU786473 ODQ786434:ODQ786473 ONM786434:ONM786473 OXI786434:OXI786473 PHE786434:PHE786473 PRA786434:PRA786473 QAW786434:QAW786473 QKS786434:QKS786473 QUO786434:QUO786473 REK786434:REK786473 ROG786434:ROG786473 RYC786434:RYC786473 SHY786434:SHY786473 SRU786434:SRU786473 TBQ786434:TBQ786473 TLM786434:TLM786473 TVI786434:TVI786473 UFE786434:UFE786473 UPA786434:UPA786473 UYW786434:UYW786473 VIS786434:VIS786473 VSO786434:VSO786473 WCK786434:WCK786473 WMG786434:WMG786473 WWC786434:WWC786473 U851952:U851991 JQ851970:JQ852009 TM851970:TM852009 ADI851970:ADI852009 ANE851970:ANE852009 AXA851970:AXA852009 BGW851970:BGW852009 BQS851970:BQS852009 CAO851970:CAO852009 CKK851970:CKK852009 CUG851970:CUG852009 DEC851970:DEC852009 DNY851970:DNY852009 DXU851970:DXU852009 EHQ851970:EHQ852009 ERM851970:ERM852009 FBI851970:FBI852009 FLE851970:FLE852009 FVA851970:FVA852009 GEW851970:GEW852009 GOS851970:GOS852009 GYO851970:GYO852009 HIK851970:HIK852009 HSG851970:HSG852009 ICC851970:ICC852009 ILY851970:ILY852009 IVU851970:IVU852009 JFQ851970:JFQ852009 JPM851970:JPM852009 JZI851970:JZI852009 KJE851970:KJE852009 KTA851970:KTA852009 LCW851970:LCW852009 LMS851970:LMS852009 LWO851970:LWO852009 MGK851970:MGK852009 MQG851970:MQG852009 NAC851970:NAC852009 NJY851970:NJY852009 NTU851970:NTU852009 ODQ851970:ODQ852009 ONM851970:ONM852009 OXI851970:OXI852009 PHE851970:PHE852009 PRA851970:PRA852009 QAW851970:QAW852009 QKS851970:QKS852009 QUO851970:QUO852009 REK851970:REK852009 ROG851970:ROG852009 RYC851970:RYC852009 SHY851970:SHY852009 SRU851970:SRU852009 TBQ851970:TBQ852009 TLM851970:TLM852009 TVI851970:TVI852009 UFE851970:UFE852009 UPA851970:UPA852009 UYW851970:UYW852009 VIS851970:VIS852009 VSO851970:VSO852009 WCK851970:WCK852009 WMG851970:WMG852009 WWC851970:WWC852009 U917488:U917527 JQ917506:JQ917545 TM917506:TM917545 ADI917506:ADI917545 ANE917506:ANE917545 AXA917506:AXA917545 BGW917506:BGW917545 BQS917506:BQS917545 CAO917506:CAO917545 CKK917506:CKK917545 CUG917506:CUG917545 DEC917506:DEC917545 DNY917506:DNY917545 DXU917506:DXU917545 EHQ917506:EHQ917545 ERM917506:ERM917545 FBI917506:FBI917545 FLE917506:FLE917545 FVA917506:FVA917545 GEW917506:GEW917545 GOS917506:GOS917545 GYO917506:GYO917545 HIK917506:HIK917545 HSG917506:HSG917545 ICC917506:ICC917545 ILY917506:ILY917545 IVU917506:IVU917545 JFQ917506:JFQ917545 JPM917506:JPM917545 JZI917506:JZI917545 KJE917506:KJE917545 KTA917506:KTA917545 LCW917506:LCW917545 LMS917506:LMS917545 LWO917506:LWO917545 MGK917506:MGK917545 MQG917506:MQG917545 NAC917506:NAC917545 NJY917506:NJY917545 NTU917506:NTU917545 ODQ917506:ODQ917545 ONM917506:ONM917545 OXI917506:OXI917545 PHE917506:PHE917545 PRA917506:PRA917545 QAW917506:QAW917545 QKS917506:QKS917545 QUO917506:QUO917545 REK917506:REK917545 ROG917506:ROG917545 RYC917506:RYC917545 SHY917506:SHY917545 SRU917506:SRU917545 TBQ917506:TBQ917545 TLM917506:TLM917545 TVI917506:TVI917545 UFE917506:UFE917545 UPA917506:UPA917545 UYW917506:UYW917545 VIS917506:VIS917545 VSO917506:VSO917545 WCK917506:WCK917545 WMG917506:WMG917545 WWC917506:WWC917545 U983024:U983063 JQ983042:JQ983081 TM983042:TM983081 ADI983042:ADI983081 ANE983042:ANE983081 AXA983042:AXA983081 BGW983042:BGW983081 BQS983042:BQS983081 CAO983042:CAO983081 CKK983042:CKK983081 CUG983042:CUG983081 DEC983042:DEC983081 DNY983042:DNY983081 DXU983042:DXU983081 EHQ983042:EHQ983081 ERM983042:ERM983081 FBI983042:FBI983081 FLE983042:FLE983081 FVA983042:FVA983081 GEW983042:GEW983081 GOS983042:GOS983081 GYO983042:GYO983081 HIK983042:HIK983081 HSG983042:HSG983081 ICC983042:ICC983081 ILY983042:ILY983081 IVU983042:IVU983081 JFQ983042:JFQ983081 JPM983042:JPM983081 JZI983042:JZI983081 KJE983042:KJE983081 KTA983042:KTA983081 LCW983042:LCW983081 LMS983042:LMS983081 LWO983042:LWO983081 MGK983042:MGK983081 MQG983042:MQG983081 NAC983042:NAC983081 NJY983042:NJY983081 NTU983042:NTU983081 ODQ983042:ODQ983081 ONM983042:ONM983081 OXI983042:OXI983081 PHE983042:PHE983081 PRA983042:PRA983081 QAW983042:QAW983081 QKS983042:QKS983081 QUO983042:QUO983081 REK983042:REK983081 ROG983042:ROG983081 RYC983042:RYC983081 SHY983042:SHY983081 SRU983042:SRU983081 TBQ983042:TBQ983081 TLM983042:TLM983081 TVI983042:TVI983081 UFE983042:UFE983081 UPA983042:UPA983081 UYW983042:UYW983081 VIS983042:VIS983081 VSO983042:VSO983081 WCK983042:WCK983081 WMG983042:WMG983081 WWC983042:WWC983081 JQ10:JQ41 WWC10:WWC41 WMG10:WMG41 WCK10:WCK41 VSO10:VSO41 VIS10:VIS41 UYW10:UYW41 UPA10:UPA41 UFE10:UFE41 TVI10:TVI41 TLM10:TLM41 TBQ10:TBQ41 SRU10:SRU41 SHY10:SHY41 RYC10:RYC41 ROG10:ROG41 REK10:REK41 QUO10:QUO41 QKS10:QKS41 QAW10:QAW41 PRA10:PRA41 PHE10:PHE41 OXI10:OXI41 ONM10:ONM41 ODQ10:ODQ41 NTU10:NTU41 NJY10:NJY41 NAC10:NAC41 MQG10:MQG41 MGK10:MGK41 LWO10:LWO41 LMS10:LMS41 LCW10:LCW41 KTA10:KTA41 KJE10:KJE41 JZI10:JZI41 JPM10:JPM41 JFQ10:JFQ41 IVU10:IVU41 ILY10:ILY41 ICC10:ICC41 HSG10:HSG41 HIK10:HIK41 GYO10:GYO41 GOS10:GOS41 GEW10:GEW41 FVA10:FVA41 FLE10:FLE41 FBI10:FBI41 ERM10:ERM41 EHQ10:EHQ41 DXU10:DXU41 DNY10:DNY41 DEC10:DEC41 CUG10:CUG41 CKK10:CKK41 CAO10:CAO41 BQS10:BQS41 BGW10:BGW41 AXA10:AXA41 ANE10:ANE41 ADI10:ADI41 TM10:TM41 U10:U32" xr:uid="{00000000-0002-0000-14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">
    <tabColor rgb="FF92D050"/>
    <pageSetUpPr fitToPage="1"/>
  </sheetPr>
  <dimension ref="A1:AE22"/>
  <sheetViews>
    <sheetView showRowColHeaders="0" zoomScale="90" zoomScaleNormal="90" workbookViewId="0">
      <selection activeCell="AH12" sqref="AH12"/>
    </sheetView>
  </sheetViews>
  <sheetFormatPr defaultRowHeight="15" x14ac:dyDescent="0.2"/>
  <cols>
    <col min="1" max="1" width="5.140625" style="334" customWidth="1"/>
    <col min="2" max="2" width="21.85546875" style="338" bestFit="1" customWidth="1"/>
    <col min="3" max="3" width="19.85546875" customWidth="1"/>
    <col min="4" max="4" width="4.7109375" customWidth="1"/>
    <col min="5" max="5" width="7.85546875" style="335" customWidth="1"/>
    <col min="6" max="6" width="4.7109375" customWidth="1"/>
    <col min="7" max="7" width="9.28515625" style="335" customWidth="1"/>
    <col min="8" max="8" width="4.7109375" customWidth="1"/>
    <col min="9" max="9" width="9.28515625" style="335" customWidth="1"/>
    <col min="10" max="10" width="4.7109375" customWidth="1"/>
    <col min="11" max="11" width="9.28515625" style="335" customWidth="1"/>
    <col min="12" max="12" width="4.7109375" customWidth="1"/>
    <col min="13" max="13" width="9.28515625" style="335" customWidth="1"/>
    <col min="14" max="14" width="4.7109375" customWidth="1"/>
    <col min="15" max="15" width="9.28515625" style="335" customWidth="1"/>
    <col min="16" max="16" width="4.7109375" customWidth="1"/>
    <col min="17" max="17" width="9.28515625" style="335" customWidth="1"/>
    <col min="18" max="18" width="4.7109375" customWidth="1"/>
    <col min="19" max="19" width="9.28515625" style="335" customWidth="1"/>
    <col min="20" max="20" width="10.85546875" style="335" customWidth="1"/>
    <col min="21" max="21" width="6.7109375" customWidth="1"/>
    <col min="22" max="22" width="10" style="335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  <col min="257" max="257" width="5.140625" customWidth="1"/>
    <col min="258" max="258" width="21.85546875" bestFit="1" customWidth="1"/>
    <col min="259" max="259" width="19.85546875" customWidth="1"/>
    <col min="260" max="260" width="4.7109375" customWidth="1"/>
    <col min="261" max="261" width="7.85546875" customWidth="1"/>
    <col min="262" max="262" width="4.7109375" customWidth="1"/>
    <col min="263" max="263" width="9.28515625" customWidth="1"/>
    <col min="264" max="264" width="4.7109375" customWidth="1"/>
    <col min="265" max="265" width="9.28515625" customWidth="1"/>
    <col min="266" max="266" width="4.7109375" customWidth="1"/>
    <col min="267" max="267" width="9.28515625" customWidth="1"/>
    <col min="268" max="268" width="4.7109375" customWidth="1"/>
    <col min="269" max="269" width="9.28515625" customWidth="1"/>
    <col min="270" max="270" width="4.7109375" customWidth="1"/>
    <col min="271" max="271" width="9.28515625" customWidth="1"/>
    <col min="272" max="272" width="4.7109375" customWidth="1"/>
    <col min="273" max="273" width="9.28515625" customWidth="1"/>
    <col min="274" max="274" width="4.7109375" customWidth="1"/>
    <col min="275" max="275" width="9.28515625" customWidth="1"/>
    <col min="276" max="276" width="10.85546875" customWidth="1"/>
    <col min="277" max="277" width="6.7109375" customWidth="1"/>
    <col min="278" max="278" width="10" customWidth="1"/>
    <col min="279" max="279" width="10.5703125" customWidth="1"/>
    <col min="280" max="287" width="0" hidden="1" customWidth="1"/>
    <col min="513" max="513" width="5.140625" customWidth="1"/>
    <col min="514" max="514" width="21.85546875" bestFit="1" customWidth="1"/>
    <col min="515" max="515" width="19.85546875" customWidth="1"/>
    <col min="516" max="516" width="4.7109375" customWidth="1"/>
    <col min="517" max="517" width="7.85546875" customWidth="1"/>
    <col min="518" max="518" width="4.7109375" customWidth="1"/>
    <col min="519" max="519" width="9.28515625" customWidth="1"/>
    <col min="520" max="520" width="4.7109375" customWidth="1"/>
    <col min="521" max="521" width="9.28515625" customWidth="1"/>
    <col min="522" max="522" width="4.7109375" customWidth="1"/>
    <col min="523" max="523" width="9.28515625" customWidth="1"/>
    <col min="524" max="524" width="4.7109375" customWidth="1"/>
    <col min="525" max="525" width="9.28515625" customWidth="1"/>
    <col min="526" max="526" width="4.7109375" customWidth="1"/>
    <col min="527" max="527" width="9.28515625" customWidth="1"/>
    <col min="528" max="528" width="4.7109375" customWidth="1"/>
    <col min="529" max="529" width="9.28515625" customWidth="1"/>
    <col min="530" max="530" width="4.7109375" customWidth="1"/>
    <col min="531" max="531" width="9.28515625" customWidth="1"/>
    <col min="532" max="532" width="10.85546875" customWidth="1"/>
    <col min="533" max="533" width="6.7109375" customWidth="1"/>
    <col min="534" max="534" width="10" customWidth="1"/>
    <col min="535" max="535" width="10.5703125" customWidth="1"/>
    <col min="536" max="543" width="0" hidden="1" customWidth="1"/>
    <col min="769" max="769" width="5.140625" customWidth="1"/>
    <col min="770" max="770" width="21.85546875" bestFit="1" customWidth="1"/>
    <col min="771" max="771" width="19.85546875" customWidth="1"/>
    <col min="772" max="772" width="4.7109375" customWidth="1"/>
    <col min="773" max="773" width="7.85546875" customWidth="1"/>
    <col min="774" max="774" width="4.7109375" customWidth="1"/>
    <col min="775" max="775" width="9.28515625" customWidth="1"/>
    <col min="776" max="776" width="4.7109375" customWidth="1"/>
    <col min="777" max="777" width="9.28515625" customWidth="1"/>
    <col min="778" max="778" width="4.7109375" customWidth="1"/>
    <col min="779" max="779" width="9.28515625" customWidth="1"/>
    <col min="780" max="780" width="4.7109375" customWidth="1"/>
    <col min="781" max="781" width="9.28515625" customWidth="1"/>
    <col min="782" max="782" width="4.7109375" customWidth="1"/>
    <col min="783" max="783" width="9.28515625" customWidth="1"/>
    <col min="784" max="784" width="4.7109375" customWidth="1"/>
    <col min="785" max="785" width="9.28515625" customWidth="1"/>
    <col min="786" max="786" width="4.7109375" customWidth="1"/>
    <col min="787" max="787" width="9.28515625" customWidth="1"/>
    <col min="788" max="788" width="10.85546875" customWidth="1"/>
    <col min="789" max="789" width="6.7109375" customWidth="1"/>
    <col min="790" max="790" width="10" customWidth="1"/>
    <col min="791" max="791" width="10.5703125" customWidth="1"/>
    <col min="792" max="799" width="0" hidden="1" customWidth="1"/>
    <col min="1025" max="1025" width="5.140625" customWidth="1"/>
    <col min="1026" max="1026" width="21.85546875" bestFit="1" customWidth="1"/>
    <col min="1027" max="1027" width="19.85546875" customWidth="1"/>
    <col min="1028" max="1028" width="4.7109375" customWidth="1"/>
    <col min="1029" max="1029" width="7.85546875" customWidth="1"/>
    <col min="1030" max="1030" width="4.7109375" customWidth="1"/>
    <col min="1031" max="1031" width="9.28515625" customWidth="1"/>
    <col min="1032" max="1032" width="4.7109375" customWidth="1"/>
    <col min="1033" max="1033" width="9.28515625" customWidth="1"/>
    <col min="1034" max="1034" width="4.7109375" customWidth="1"/>
    <col min="1035" max="1035" width="9.28515625" customWidth="1"/>
    <col min="1036" max="1036" width="4.7109375" customWidth="1"/>
    <col min="1037" max="1037" width="9.28515625" customWidth="1"/>
    <col min="1038" max="1038" width="4.7109375" customWidth="1"/>
    <col min="1039" max="1039" width="9.28515625" customWidth="1"/>
    <col min="1040" max="1040" width="4.7109375" customWidth="1"/>
    <col min="1041" max="1041" width="9.28515625" customWidth="1"/>
    <col min="1042" max="1042" width="4.7109375" customWidth="1"/>
    <col min="1043" max="1043" width="9.28515625" customWidth="1"/>
    <col min="1044" max="1044" width="10.85546875" customWidth="1"/>
    <col min="1045" max="1045" width="6.7109375" customWidth="1"/>
    <col min="1046" max="1046" width="10" customWidth="1"/>
    <col min="1047" max="1047" width="10.5703125" customWidth="1"/>
    <col min="1048" max="1055" width="0" hidden="1" customWidth="1"/>
    <col min="1281" max="1281" width="5.140625" customWidth="1"/>
    <col min="1282" max="1282" width="21.85546875" bestFit="1" customWidth="1"/>
    <col min="1283" max="1283" width="19.85546875" customWidth="1"/>
    <col min="1284" max="1284" width="4.7109375" customWidth="1"/>
    <col min="1285" max="1285" width="7.85546875" customWidth="1"/>
    <col min="1286" max="1286" width="4.7109375" customWidth="1"/>
    <col min="1287" max="1287" width="9.28515625" customWidth="1"/>
    <col min="1288" max="1288" width="4.7109375" customWidth="1"/>
    <col min="1289" max="1289" width="9.28515625" customWidth="1"/>
    <col min="1290" max="1290" width="4.7109375" customWidth="1"/>
    <col min="1291" max="1291" width="9.28515625" customWidth="1"/>
    <col min="1292" max="1292" width="4.7109375" customWidth="1"/>
    <col min="1293" max="1293" width="9.28515625" customWidth="1"/>
    <col min="1294" max="1294" width="4.7109375" customWidth="1"/>
    <col min="1295" max="1295" width="9.28515625" customWidth="1"/>
    <col min="1296" max="1296" width="4.7109375" customWidth="1"/>
    <col min="1297" max="1297" width="9.28515625" customWidth="1"/>
    <col min="1298" max="1298" width="4.7109375" customWidth="1"/>
    <col min="1299" max="1299" width="9.28515625" customWidth="1"/>
    <col min="1300" max="1300" width="10.85546875" customWidth="1"/>
    <col min="1301" max="1301" width="6.7109375" customWidth="1"/>
    <col min="1302" max="1302" width="10" customWidth="1"/>
    <col min="1303" max="1303" width="10.5703125" customWidth="1"/>
    <col min="1304" max="1311" width="0" hidden="1" customWidth="1"/>
    <col min="1537" max="1537" width="5.140625" customWidth="1"/>
    <col min="1538" max="1538" width="21.85546875" bestFit="1" customWidth="1"/>
    <col min="1539" max="1539" width="19.85546875" customWidth="1"/>
    <col min="1540" max="1540" width="4.7109375" customWidth="1"/>
    <col min="1541" max="1541" width="7.85546875" customWidth="1"/>
    <col min="1542" max="1542" width="4.7109375" customWidth="1"/>
    <col min="1543" max="1543" width="9.28515625" customWidth="1"/>
    <col min="1544" max="1544" width="4.7109375" customWidth="1"/>
    <col min="1545" max="1545" width="9.28515625" customWidth="1"/>
    <col min="1546" max="1546" width="4.7109375" customWidth="1"/>
    <col min="1547" max="1547" width="9.28515625" customWidth="1"/>
    <col min="1548" max="1548" width="4.7109375" customWidth="1"/>
    <col min="1549" max="1549" width="9.28515625" customWidth="1"/>
    <col min="1550" max="1550" width="4.7109375" customWidth="1"/>
    <col min="1551" max="1551" width="9.28515625" customWidth="1"/>
    <col min="1552" max="1552" width="4.7109375" customWidth="1"/>
    <col min="1553" max="1553" width="9.28515625" customWidth="1"/>
    <col min="1554" max="1554" width="4.7109375" customWidth="1"/>
    <col min="1555" max="1555" width="9.28515625" customWidth="1"/>
    <col min="1556" max="1556" width="10.85546875" customWidth="1"/>
    <col min="1557" max="1557" width="6.7109375" customWidth="1"/>
    <col min="1558" max="1558" width="10" customWidth="1"/>
    <col min="1559" max="1559" width="10.5703125" customWidth="1"/>
    <col min="1560" max="1567" width="0" hidden="1" customWidth="1"/>
    <col min="1793" max="1793" width="5.140625" customWidth="1"/>
    <col min="1794" max="1794" width="21.85546875" bestFit="1" customWidth="1"/>
    <col min="1795" max="1795" width="19.85546875" customWidth="1"/>
    <col min="1796" max="1796" width="4.7109375" customWidth="1"/>
    <col min="1797" max="1797" width="7.85546875" customWidth="1"/>
    <col min="1798" max="1798" width="4.7109375" customWidth="1"/>
    <col min="1799" max="1799" width="9.28515625" customWidth="1"/>
    <col min="1800" max="1800" width="4.7109375" customWidth="1"/>
    <col min="1801" max="1801" width="9.28515625" customWidth="1"/>
    <col min="1802" max="1802" width="4.7109375" customWidth="1"/>
    <col min="1803" max="1803" width="9.28515625" customWidth="1"/>
    <col min="1804" max="1804" width="4.7109375" customWidth="1"/>
    <col min="1805" max="1805" width="9.28515625" customWidth="1"/>
    <col min="1806" max="1806" width="4.7109375" customWidth="1"/>
    <col min="1807" max="1807" width="9.28515625" customWidth="1"/>
    <col min="1808" max="1808" width="4.7109375" customWidth="1"/>
    <col min="1809" max="1809" width="9.28515625" customWidth="1"/>
    <col min="1810" max="1810" width="4.7109375" customWidth="1"/>
    <col min="1811" max="1811" width="9.28515625" customWidth="1"/>
    <col min="1812" max="1812" width="10.85546875" customWidth="1"/>
    <col min="1813" max="1813" width="6.7109375" customWidth="1"/>
    <col min="1814" max="1814" width="10" customWidth="1"/>
    <col min="1815" max="1815" width="10.5703125" customWidth="1"/>
    <col min="1816" max="1823" width="0" hidden="1" customWidth="1"/>
    <col min="2049" max="2049" width="5.140625" customWidth="1"/>
    <col min="2050" max="2050" width="21.85546875" bestFit="1" customWidth="1"/>
    <col min="2051" max="2051" width="19.85546875" customWidth="1"/>
    <col min="2052" max="2052" width="4.7109375" customWidth="1"/>
    <col min="2053" max="2053" width="7.85546875" customWidth="1"/>
    <col min="2054" max="2054" width="4.7109375" customWidth="1"/>
    <col min="2055" max="2055" width="9.28515625" customWidth="1"/>
    <col min="2056" max="2056" width="4.7109375" customWidth="1"/>
    <col min="2057" max="2057" width="9.28515625" customWidth="1"/>
    <col min="2058" max="2058" width="4.7109375" customWidth="1"/>
    <col min="2059" max="2059" width="9.28515625" customWidth="1"/>
    <col min="2060" max="2060" width="4.7109375" customWidth="1"/>
    <col min="2061" max="2061" width="9.28515625" customWidth="1"/>
    <col min="2062" max="2062" width="4.7109375" customWidth="1"/>
    <col min="2063" max="2063" width="9.28515625" customWidth="1"/>
    <col min="2064" max="2064" width="4.7109375" customWidth="1"/>
    <col min="2065" max="2065" width="9.28515625" customWidth="1"/>
    <col min="2066" max="2066" width="4.7109375" customWidth="1"/>
    <col min="2067" max="2067" width="9.28515625" customWidth="1"/>
    <col min="2068" max="2068" width="10.85546875" customWidth="1"/>
    <col min="2069" max="2069" width="6.7109375" customWidth="1"/>
    <col min="2070" max="2070" width="10" customWidth="1"/>
    <col min="2071" max="2071" width="10.5703125" customWidth="1"/>
    <col min="2072" max="2079" width="0" hidden="1" customWidth="1"/>
    <col min="2305" max="2305" width="5.140625" customWidth="1"/>
    <col min="2306" max="2306" width="21.85546875" bestFit="1" customWidth="1"/>
    <col min="2307" max="2307" width="19.85546875" customWidth="1"/>
    <col min="2308" max="2308" width="4.7109375" customWidth="1"/>
    <col min="2309" max="2309" width="7.85546875" customWidth="1"/>
    <col min="2310" max="2310" width="4.7109375" customWidth="1"/>
    <col min="2311" max="2311" width="9.28515625" customWidth="1"/>
    <col min="2312" max="2312" width="4.7109375" customWidth="1"/>
    <col min="2313" max="2313" width="9.28515625" customWidth="1"/>
    <col min="2314" max="2314" width="4.7109375" customWidth="1"/>
    <col min="2315" max="2315" width="9.28515625" customWidth="1"/>
    <col min="2316" max="2316" width="4.7109375" customWidth="1"/>
    <col min="2317" max="2317" width="9.28515625" customWidth="1"/>
    <col min="2318" max="2318" width="4.7109375" customWidth="1"/>
    <col min="2319" max="2319" width="9.28515625" customWidth="1"/>
    <col min="2320" max="2320" width="4.7109375" customWidth="1"/>
    <col min="2321" max="2321" width="9.28515625" customWidth="1"/>
    <col min="2322" max="2322" width="4.7109375" customWidth="1"/>
    <col min="2323" max="2323" width="9.28515625" customWidth="1"/>
    <col min="2324" max="2324" width="10.85546875" customWidth="1"/>
    <col min="2325" max="2325" width="6.7109375" customWidth="1"/>
    <col min="2326" max="2326" width="10" customWidth="1"/>
    <col min="2327" max="2327" width="10.5703125" customWidth="1"/>
    <col min="2328" max="2335" width="0" hidden="1" customWidth="1"/>
    <col min="2561" max="2561" width="5.140625" customWidth="1"/>
    <col min="2562" max="2562" width="21.85546875" bestFit="1" customWidth="1"/>
    <col min="2563" max="2563" width="19.85546875" customWidth="1"/>
    <col min="2564" max="2564" width="4.7109375" customWidth="1"/>
    <col min="2565" max="2565" width="7.85546875" customWidth="1"/>
    <col min="2566" max="2566" width="4.7109375" customWidth="1"/>
    <col min="2567" max="2567" width="9.28515625" customWidth="1"/>
    <col min="2568" max="2568" width="4.7109375" customWidth="1"/>
    <col min="2569" max="2569" width="9.28515625" customWidth="1"/>
    <col min="2570" max="2570" width="4.7109375" customWidth="1"/>
    <col min="2571" max="2571" width="9.28515625" customWidth="1"/>
    <col min="2572" max="2572" width="4.7109375" customWidth="1"/>
    <col min="2573" max="2573" width="9.28515625" customWidth="1"/>
    <col min="2574" max="2574" width="4.7109375" customWidth="1"/>
    <col min="2575" max="2575" width="9.28515625" customWidth="1"/>
    <col min="2576" max="2576" width="4.7109375" customWidth="1"/>
    <col min="2577" max="2577" width="9.28515625" customWidth="1"/>
    <col min="2578" max="2578" width="4.7109375" customWidth="1"/>
    <col min="2579" max="2579" width="9.28515625" customWidth="1"/>
    <col min="2580" max="2580" width="10.85546875" customWidth="1"/>
    <col min="2581" max="2581" width="6.7109375" customWidth="1"/>
    <col min="2582" max="2582" width="10" customWidth="1"/>
    <col min="2583" max="2583" width="10.5703125" customWidth="1"/>
    <col min="2584" max="2591" width="0" hidden="1" customWidth="1"/>
    <col min="2817" max="2817" width="5.140625" customWidth="1"/>
    <col min="2818" max="2818" width="21.85546875" bestFit="1" customWidth="1"/>
    <col min="2819" max="2819" width="19.85546875" customWidth="1"/>
    <col min="2820" max="2820" width="4.7109375" customWidth="1"/>
    <col min="2821" max="2821" width="7.85546875" customWidth="1"/>
    <col min="2822" max="2822" width="4.7109375" customWidth="1"/>
    <col min="2823" max="2823" width="9.28515625" customWidth="1"/>
    <col min="2824" max="2824" width="4.7109375" customWidth="1"/>
    <col min="2825" max="2825" width="9.28515625" customWidth="1"/>
    <col min="2826" max="2826" width="4.7109375" customWidth="1"/>
    <col min="2827" max="2827" width="9.28515625" customWidth="1"/>
    <col min="2828" max="2828" width="4.7109375" customWidth="1"/>
    <col min="2829" max="2829" width="9.28515625" customWidth="1"/>
    <col min="2830" max="2830" width="4.7109375" customWidth="1"/>
    <col min="2831" max="2831" width="9.28515625" customWidth="1"/>
    <col min="2832" max="2832" width="4.7109375" customWidth="1"/>
    <col min="2833" max="2833" width="9.28515625" customWidth="1"/>
    <col min="2834" max="2834" width="4.7109375" customWidth="1"/>
    <col min="2835" max="2835" width="9.28515625" customWidth="1"/>
    <col min="2836" max="2836" width="10.85546875" customWidth="1"/>
    <col min="2837" max="2837" width="6.7109375" customWidth="1"/>
    <col min="2838" max="2838" width="10" customWidth="1"/>
    <col min="2839" max="2839" width="10.5703125" customWidth="1"/>
    <col min="2840" max="2847" width="0" hidden="1" customWidth="1"/>
    <col min="3073" max="3073" width="5.140625" customWidth="1"/>
    <col min="3074" max="3074" width="21.85546875" bestFit="1" customWidth="1"/>
    <col min="3075" max="3075" width="19.85546875" customWidth="1"/>
    <col min="3076" max="3076" width="4.7109375" customWidth="1"/>
    <col min="3077" max="3077" width="7.85546875" customWidth="1"/>
    <col min="3078" max="3078" width="4.7109375" customWidth="1"/>
    <col min="3079" max="3079" width="9.28515625" customWidth="1"/>
    <col min="3080" max="3080" width="4.7109375" customWidth="1"/>
    <col min="3081" max="3081" width="9.28515625" customWidth="1"/>
    <col min="3082" max="3082" width="4.7109375" customWidth="1"/>
    <col min="3083" max="3083" width="9.28515625" customWidth="1"/>
    <col min="3084" max="3084" width="4.7109375" customWidth="1"/>
    <col min="3085" max="3085" width="9.28515625" customWidth="1"/>
    <col min="3086" max="3086" width="4.7109375" customWidth="1"/>
    <col min="3087" max="3087" width="9.28515625" customWidth="1"/>
    <col min="3088" max="3088" width="4.7109375" customWidth="1"/>
    <col min="3089" max="3089" width="9.28515625" customWidth="1"/>
    <col min="3090" max="3090" width="4.7109375" customWidth="1"/>
    <col min="3091" max="3091" width="9.28515625" customWidth="1"/>
    <col min="3092" max="3092" width="10.85546875" customWidth="1"/>
    <col min="3093" max="3093" width="6.7109375" customWidth="1"/>
    <col min="3094" max="3094" width="10" customWidth="1"/>
    <col min="3095" max="3095" width="10.5703125" customWidth="1"/>
    <col min="3096" max="3103" width="0" hidden="1" customWidth="1"/>
    <col min="3329" max="3329" width="5.140625" customWidth="1"/>
    <col min="3330" max="3330" width="21.85546875" bestFit="1" customWidth="1"/>
    <col min="3331" max="3331" width="19.85546875" customWidth="1"/>
    <col min="3332" max="3332" width="4.7109375" customWidth="1"/>
    <col min="3333" max="3333" width="7.85546875" customWidth="1"/>
    <col min="3334" max="3334" width="4.7109375" customWidth="1"/>
    <col min="3335" max="3335" width="9.28515625" customWidth="1"/>
    <col min="3336" max="3336" width="4.7109375" customWidth="1"/>
    <col min="3337" max="3337" width="9.28515625" customWidth="1"/>
    <col min="3338" max="3338" width="4.7109375" customWidth="1"/>
    <col min="3339" max="3339" width="9.28515625" customWidth="1"/>
    <col min="3340" max="3340" width="4.7109375" customWidth="1"/>
    <col min="3341" max="3341" width="9.28515625" customWidth="1"/>
    <col min="3342" max="3342" width="4.7109375" customWidth="1"/>
    <col min="3343" max="3343" width="9.28515625" customWidth="1"/>
    <col min="3344" max="3344" width="4.7109375" customWidth="1"/>
    <col min="3345" max="3345" width="9.28515625" customWidth="1"/>
    <col min="3346" max="3346" width="4.7109375" customWidth="1"/>
    <col min="3347" max="3347" width="9.28515625" customWidth="1"/>
    <col min="3348" max="3348" width="10.85546875" customWidth="1"/>
    <col min="3349" max="3349" width="6.7109375" customWidth="1"/>
    <col min="3350" max="3350" width="10" customWidth="1"/>
    <col min="3351" max="3351" width="10.5703125" customWidth="1"/>
    <col min="3352" max="3359" width="0" hidden="1" customWidth="1"/>
    <col min="3585" max="3585" width="5.140625" customWidth="1"/>
    <col min="3586" max="3586" width="21.85546875" bestFit="1" customWidth="1"/>
    <col min="3587" max="3587" width="19.85546875" customWidth="1"/>
    <col min="3588" max="3588" width="4.7109375" customWidth="1"/>
    <col min="3589" max="3589" width="7.85546875" customWidth="1"/>
    <col min="3590" max="3590" width="4.7109375" customWidth="1"/>
    <col min="3591" max="3591" width="9.28515625" customWidth="1"/>
    <col min="3592" max="3592" width="4.7109375" customWidth="1"/>
    <col min="3593" max="3593" width="9.28515625" customWidth="1"/>
    <col min="3594" max="3594" width="4.7109375" customWidth="1"/>
    <col min="3595" max="3595" width="9.28515625" customWidth="1"/>
    <col min="3596" max="3596" width="4.7109375" customWidth="1"/>
    <col min="3597" max="3597" width="9.28515625" customWidth="1"/>
    <col min="3598" max="3598" width="4.7109375" customWidth="1"/>
    <col min="3599" max="3599" width="9.28515625" customWidth="1"/>
    <col min="3600" max="3600" width="4.7109375" customWidth="1"/>
    <col min="3601" max="3601" width="9.28515625" customWidth="1"/>
    <col min="3602" max="3602" width="4.7109375" customWidth="1"/>
    <col min="3603" max="3603" width="9.28515625" customWidth="1"/>
    <col min="3604" max="3604" width="10.85546875" customWidth="1"/>
    <col min="3605" max="3605" width="6.7109375" customWidth="1"/>
    <col min="3606" max="3606" width="10" customWidth="1"/>
    <col min="3607" max="3607" width="10.5703125" customWidth="1"/>
    <col min="3608" max="3615" width="0" hidden="1" customWidth="1"/>
    <col min="3841" max="3841" width="5.140625" customWidth="1"/>
    <col min="3842" max="3842" width="21.85546875" bestFit="1" customWidth="1"/>
    <col min="3843" max="3843" width="19.85546875" customWidth="1"/>
    <col min="3844" max="3844" width="4.7109375" customWidth="1"/>
    <col min="3845" max="3845" width="7.85546875" customWidth="1"/>
    <col min="3846" max="3846" width="4.7109375" customWidth="1"/>
    <col min="3847" max="3847" width="9.28515625" customWidth="1"/>
    <col min="3848" max="3848" width="4.7109375" customWidth="1"/>
    <col min="3849" max="3849" width="9.28515625" customWidth="1"/>
    <col min="3850" max="3850" width="4.7109375" customWidth="1"/>
    <col min="3851" max="3851" width="9.28515625" customWidth="1"/>
    <col min="3852" max="3852" width="4.7109375" customWidth="1"/>
    <col min="3853" max="3853" width="9.28515625" customWidth="1"/>
    <col min="3854" max="3854" width="4.7109375" customWidth="1"/>
    <col min="3855" max="3855" width="9.28515625" customWidth="1"/>
    <col min="3856" max="3856" width="4.7109375" customWidth="1"/>
    <col min="3857" max="3857" width="9.28515625" customWidth="1"/>
    <col min="3858" max="3858" width="4.7109375" customWidth="1"/>
    <col min="3859" max="3859" width="9.28515625" customWidth="1"/>
    <col min="3860" max="3860" width="10.85546875" customWidth="1"/>
    <col min="3861" max="3861" width="6.7109375" customWidth="1"/>
    <col min="3862" max="3862" width="10" customWidth="1"/>
    <col min="3863" max="3863" width="10.5703125" customWidth="1"/>
    <col min="3864" max="3871" width="0" hidden="1" customWidth="1"/>
    <col min="4097" max="4097" width="5.140625" customWidth="1"/>
    <col min="4098" max="4098" width="21.85546875" bestFit="1" customWidth="1"/>
    <col min="4099" max="4099" width="19.85546875" customWidth="1"/>
    <col min="4100" max="4100" width="4.7109375" customWidth="1"/>
    <col min="4101" max="4101" width="7.85546875" customWidth="1"/>
    <col min="4102" max="4102" width="4.7109375" customWidth="1"/>
    <col min="4103" max="4103" width="9.28515625" customWidth="1"/>
    <col min="4104" max="4104" width="4.7109375" customWidth="1"/>
    <col min="4105" max="4105" width="9.28515625" customWidth="1"/>
    <col min="4106" max="4106" width="4.7109375" customWidth="1"/>
    <col min="4107" max="4107" width="9.28515625" customWidth="1"/>
    <col min="4108" max="4108" width="4.7109375" customWidth="1"/>
    <col min="4109" max="4109" width="9.28515625" customWidth="1"/>
    <col min="4110" max="4110" width="4.7109375" customWidth="1"/>
    <col min="4111" max="4111" width="9.28515625" customWidth="1"/>
    <col min="4112" max="4112" width="4.7109375" customWidth="1"/>
    <col min="4113" max="4113" width="9.28515625" customWidth="1"/>
    <col min="4114" max="4114" width="4.7109375" customWidth="1"/>
    <col min="4115" max="4115" width="9.28515625" customWidth="1"/>
    <col min="4116" max="4116" width="10.85546875" customWidth="1"/>
    <col min="4117" max="4117" width="6.7109375" customWidth="1"/>
    <col min="4118" max="4118" width="10" customWidth="1"/>
    <col min="4119" max="4119" width="10.5703125" customWidth="1"/>
    <col min="4120" max="4127" width="0" hidden="1" customWidth="1"/>
    <col min="4353" max="4353" width="5.140625" customWidth="1"/>
    <col min="4354" max="4354" width="21.85546875" bestFit="1" customWidth="1"/>
    <col min="4355" max="4355" width="19.85546875" customWidth="1"/>
    <col min="4356" max="4356" width="4.7109375" customWidth="1"/>
    <col min="4357" max="4357" width="7.85546875" customWidth="1"/>
    <col min="4358" max="4358" width="4.7109375" customWidth="1"/>
    <col min="4359" max="4359" width="9.28515625" customWidth="1"/>
    <col min="4360" max="4360" width="4.7109375" customWidth="1"/>
    <col min="4361" max="4361" width="9.28515625" customWidth="1"/>
    <col min="4362" max="4362" width="4.7109375" customWidth="1"/>
    <col min="4363" max="4363" width="9.28515625" customWidth="1"/>
    <col min="4364" max="4364" width="4.7109375" customWidth="1"/>
    <col min="4365" max="4365" width="9.28515625" customWidth="1"/>
    <col min="4366" max="4366" width="4.7109375" customWidth="1"/>
    <col min="4367" max="4367" width="9.28515625" customWidth="1"/>
    <col min="4368" max="4368" width="4.7109375" customWidth="1"/>
    <col min="4369" max="4369" width="9.28515625" customWidth="1"/>
    <col min="4370" max="4370" width="4.7109375" customWidth="1"/>
    <col min="4371" max="4371" width="9.28515625" customWidth="1"/>
    <col min="4372" max="4372" width="10.85546875" customWidth="1"/>
    <col min="4373" max="4373" width="6.7109375" customWidth="1"/>
    <col min="4374" max="4374" width="10" customWidth="1"/>
    <col min="4375" max="4375" width="10.5703125" customWidth="1"/>
    <col min="4376" max="4383" width="0" hidden="1" customWidth="1"/>
    <col min="4609" max="4609" width="5.140625" customWidth="1"/>
    <col min="4610" max="4610" width="21.85546875" bestFit="1" customWidth="1"/>
    <col min="4611" max="4611" width="19.85546875" customWidth="1"/>
    <col min="4612" max="4612" width="4.7109375" customWidth="1"/>
    <col min="4613" max="4613" width="7.85546875" customWidth="1"/>
    <col min="4614" max="4614" width="4.7109375" customWidth="1"/>
    <col min="4615" max="4615" width="9.28515625" customWidth="1"/>
    <col min="4616" max="4616" width="4.7109375" customWidth="1"/>
    <col min="4617" max="4617" width="9.28515625" customWidth="1"/>
    <col min="4618" max="4618" width="4.7109375" customWidth="1"/>
    <col min="4619" max="4619" width="9.28515625" customWidth="1"/>
    <col min="4620" max="4620" width="4.7109375" customWidth="1"/>
    <col min="4621" max="4621" width="9.28515625" customWidth="1"/>
    <col min="4622" max="4622" width="4.7109375" customWidth="1"/>
    <col min="4623" max="4623" width="9.28515625" customWidth="1"/>
    <col min="4624" max="4624" width="4.7109375" customWidth="1"/>
    <col min="4625" max="4625" width="9.28515625" customWidth="1"/>
    <col min="4626" max="4626" width="4.7109375" customWidth="1"/>
    <col min="4627" max="4627" width="9.28515625" customWidth="1"/>
    <col min="4628" max="4628" width="10.85546875" customWidth="1"/>
    <col min="4629" max="4629" width="6.7109375" customWidth="1"/>
    <col min="4630" max="4630" width="10" customWidth="1"/>
    <col min="4631" max="4631" width="10.5703125" customWidth="1"/>
    <col min="4632" max="4639" width="0" hidden="1" customWidth="1"/>
    <col min="4865" max="4865" width="5.140625" customWidth="1"/>
    <col min="4866" max="4866" width="21.85546875" bestFit="1" customWidth="1"/>
    <col min="4867" max="4867" width="19.85546875" customWidth="1"/>
    <col min="4868" max="4868" width="4.7109375" customWidth="1"/>
    <col min="4869" max="4869" width="7.85546875" customWidth="1"/>
    <col min="4870" max="4870" width="4.7109375" customWidth="1"/>
    <col min="4871" max="4871" width="9.28515625" customWidth="1"/>
    <col min="4872" max="4872" width="4.7109375" customWidth="1"/>
    <col min="4873" max="4873" width="9.28515625" customWidth="1"/>
    <col min="4874" max="4874" width="4.7109375" customWidth="1"/>
    <col min="4875" max="4875" width="9.28515625" customWidth="1"/>
    <col min="4876" max="4876" width="4.7109375" customWidth="1"/>
    <col min="4877" max="4877" width="9.28515625" customWidth="1"/>
    <col min="4878" max="4878" width="4.7109375" customWidth="1"/>
    <col min="4879" max="4879" width="9.28515625" customWidth="1"/>
    <col min="4880" max="4880" width="4.7109375" customWidth="1"/>
    <col min="4881" max="4881" width="9.28515625" customWidth="1"/>
    <col min="4882" max="4882" width="4.7109375" customWidth="1"/>
    <col min="4883" max="4883" width="9.28515625" customWidth="1"/>
    <col min="4884" max="4884" width="10.85546875" customWidth="1"/>
    <col min="4885" max="4885" width="6.7109375" customWidth="1"/>
    <col min="4886" max="4886" width="10" customWidth="1"/>
    <col min="4887" max="4887" width="10.5703125" customWidth="1"/>
    <col min="4888" max="4895" width="0" hidden="1" customWidth="1"/>
    <col min="5121" max="5121" width="5.140625" customWidth="1"/>
    <col min="5122" max="5122" width="21.85546875" bestFit="1" customWidth="1"/>
    <col min="5123" max="5123" width="19.85546875" customWidth="1"/>
    <col min="5124" max="5124" width="4.7109375" customWidth="1"/>
    <col min="5125" max="5125" width="7.85546875" customWidth="1"/>
    <col min="5126" max="5126" width="4.7109375" customWidth="1"/>
    <col min="5127" max="5127" width="9.28515625" customWidth="1"/>
    <col min="5128" max="5128" width="4.7109375" customWidth="1"/>
    <col min="5129" max="5129" width="9.28515625" customWidth="1"/>
    <col min="5130" max="5130" width="4.7109375" customWidth="1"/>
    <col min="5131" max="5131" width="9.28515625" customWidth="1"/>
    <col min="5132" max="5132" width="4.7109375" customWidth="1"/>
    <col min="5133" max="5133" width="9.28515625" customWidth="1"/>
    <col min="5134" max="5134" width="4.7109375" customWidth="1"/>
    <col min="5135" max="5135" width="9.28515625" customWidth="1"/>
    <col min="5136" max="5136" width="4.7109375" customWidth="1"/>
    <col min="5137" max="5137" width="9.28515625" customWidth="1"/>
    <col min="5138" max="5138" width="4.7109375" customWidth="1"/>
    <col min="5139" max="5139" width="9.28515625" customWidth="1"/>
    <col min="5140" max="5140" width="10.85546875" customWidth="1"/>
    <col min="5141" max="5141" width="6.7109375" customWidth="1"/>
    <col min="5142" max="5142" width="10" customWidth="1"/>
    <col min="5143" max="5143" width="10.5703125" customWidth="1"/>
    <col min="5144" max="5151" width="0" hidden="1" customWidth="1"/>
    <col min="5377" max="5377" width="5.140625" customWidth="1"/>
    <col min="5378" max="5378" width="21.85546875" bestFit="1" customWidth="1"/>
    <col min="5379" max="5379" width="19.85546875" customWidth="1"/>
    <col min="5380" max="5380" width="4.7109375" customWidth="1"/>
    <col min="5381" max="5381" width="7.85546875" customWidth="1"/>
    <col min="5382" max="5382" width="4.7109375" customWidth="1"/>
    <col min="5383" max="5383" width="9.28515625" customWidth="1"/>
    <col min="5384" max="5384" width="4.7109375" customWidth="1"/>
    <col min="5385" max="5385" width="9.28515625" customWidth="1"/>
    <col min="5386" max="5386" width="4.7109375" customWidth="1"/>
    <col min="5387" max="5387" width="9.28515625" customWidth="1"/>
    <col min="5388" max="5388" width="4.7109375" customWidth="1"/>
    <col min="5389" max="5389" width="9.28515625" customWidth="1"/>
    <col min="5390" max="5390" width="4.7109375" customWidth="1"/>
    <col min="5391" max="5391" width="9.28515625" customWidth="1"/>
    <col min="5392" max="5392" width="4.7109375" customWidth="1"/>
    <col min="5393" max="5393" width="9.28515625" customWidth="1"/>
    <col min="5394" max="5394" width="4.7109375" customWidth="1"/>
    <col min="5395" max="5395" width="9.28515625" customWidth="1"/>
    <col min="5396" max="5396" width="10.85546875" customWidth="1"/>
    <col min="5397" max="5397" width="6.7109375" customWidth="1"/>
    <col min="5398" max="5398" width="10" customWidth="1"/>
    <col min="5399" max="5399" width="10.5703125" customWidth="1"/>
    <col min="5400" max="5407" width="0" hidden="1" customWidth="1"/>
    <col min="5633" max="5633" width="5.140625" customWidth="1"/>
    <col min="5634" max="5634" width="21.85546875" bestFit="1" customWidth="1"/>
    <col min="5635" max="5635" width="19.85546875" customWidth="1"/>
    <col min="5636" max="5636" width="4.7109375" customWidth="1"/>
    <col min="5637" max="5637" width="7.85546875" customWidth="1"/>
    <col min="5638" max="5638" width="4.7109375" customWidth="1"/>
    <col min="5639" max="5639" width="9.28515625" customWidth="1"/>
    <col min="5640" max="5640" width="4.7109375" customWidth="1"/>
    <col min="5641" max="5641" width="9.28515625" customWidth="1"/>
    <col min="5642" max="5642" width="4.7109375" customWidth="1"/>
    <col min="5643" max="5643" width="9.28515625" customWidth="1"/>
    <col min="5644" max="5644" width="4.7109375" customWidth="1"/>
    <col min="5645" max="5645" width="9.28515625" customWidth="1"/>
    <col min="5646" max="5646" width="4.7109375" customWidth="1"/>
    <col min="5647" max="5647" width="9.28515625" customWidth="1"/>
    <col min="5648" max="5648" width="4.7109375" customWidth="1"/>
    <col min="5649" max="5649" width="9.28515625" customWidth="1"/>
    <col min="5650" max="5650" width="4.7109375" customWidth="1"/>
    <col min="5651" max="5651" width="9.28515625" customWidth="1"/>
    <col min="5652" max="5652" width="10.85546875" customWidth="1"/>
    <col min="5653" max="5653" width="6.7109375" customWidth="1"/>
    <col min="5654" max="5654" width="10" customWidth="1"/>
    <col min="5655" max="5655" width="10.5703125" customWidth="1"/>
    <col min="5656" max="5663" width="0" hidden="1" customWidth="1"/>
    <col min="5889" max="5889" width="5.140625" customWidth="1"/>
    <col min="5890" max="5890" width="21.85546875" bestFit="1" customWidth="1"/>
    <col min="5891" max="5891" width="19.85546875" customWidth="1"/>
    <col min="5892" max="5892" width="4.7109375" customWidth="1"/>
    <col min="5893" max="5893" width="7.85546875" customWidth="1"/>
    <col min="5894" max="5894" width="4.7109375" customWidth="1"/>
    <col min="5895" max="5895" width="9.28515625" customWidth="1"/>
    <col min="5896" max="5896" width="4.7109375" customWidth="1"/>
    <col min="5897" max="5897" width="9.28515625" customWidth="1"/>
    <col min="5898" max="5898" width="4.7109375" customWidth="1"/>
    <col min="5899" max="5899" width="9.28515625" customWidth="1"/>
    <col min="5900" max="5900" width="4.7109375" customWidth="1"/>
    <col min="5901" max="5901" width="9.28515625" customWidth="1"/>
    <col min="5902" max="5902" width="4.7109375" customWidth="1"/>
    <col min="5903" max="5903" width="9.28515625" customWidth="1"/>
    <col min="5904" max="5904" width="4.7109375" customWidth="1"/>
    <col min="5905" max="5905" width="9.28515625" customWidth="1"/>
    <col min="5906" max="5906" width="4.7109375" customWidth="1"/>
    <col min="5907" max="5907" width="9.28515625" customWidth="1"/>
    <col min="5908" max="5908" width="10.85546875" customWidth="1"/>
    <col min="5909" max="5909" width="6.7109375" customWidth="1"/>
    <col min="5910" max="5910" width="10" customWidth="1"/>
    <col min="5911" max="5911" width="10.5703125" customWidth="1"/>
    <col min="5912" max="5919" width="0" hidden="1" customWidth="1"/>
    <col min="6145" max="6145" width="5.140625" customWidth="1"/>
    <col min="6146" max="6146" width="21.85546875" bestFit="1" customWidth="1"/>
    <col min="6147" max="6147" width="19.85546875" customWidth="1"/>
    <col min="6148" max="6148" width="4.7109375" customWidth="1"/>
    <col min="6149" max="6149" width="7.85546875" customWidth="1"/>
    <col min="6150" max="6150" width="4.7109375" customWidth="1"/>
    <col min="6151" max="6151" width="9.28515625" customWidth="1"/>
    <col min="6152" max="6152" width="4.7109375" customWidth="1"/>
    <col min="6153" max="6153" width="9.28515625" customWidth="1"/>
    <col min="6154" max="6154" width="4.7109375" customWidth="1"/>
    <col min="6155" max="6155" width="9.28515625" customWidth="1"/>
    <col min="6156" max="6156" width="4.7109375" customWidth="1"/>
    <col min="6157" max="6157" width="9.28515625" customWidth="1"/>
    <col min="6158" max="6158" width="4.7109375" customWidth="1"/>
    <col min="6159" max="6159" width="9.28515625" customWidth="1"/>
    <col min="6160" max="6160" width="4.7109375" customWidth="1"/>
    <col min="6161" max="6161" width="9.28515625" customWidth="1"/>
    <col min="6162" max="6162" width="4.7109375" customWidth="1"/>
    <col min="6163" max="6163" width="9.28515625" customWidth="1"/>
    <col min="6164" max="6164" width="10.85546875" customWidth="1"/>
    <col min="6165" max="6165" width="6.7109375" customWidth="1"/>
    <col min="6166" max="6166" width="10" customWidth="1"/>
    <col min="6167" max="6167" width="10.5703125" customWidth="1"/>
    <col min="6168" max="6175" width="0" hidden="1" customWidth="1"/>
    <col min="6401" max="6401" width="5.140625" customWidth="1"/>
    <col min="6402" max="6402" width="21.85546875" bestFit="1" customWidth="1"/>
    <col min="6403" max="6403" width="19.85546875" customWidth="1"/>
    <col min="6404" max="6404" width="4.7109375" customWidth="1"/>
    <col min="6405" max="6405" width="7.85546875" customWidth="1"/>
    <col min="6406" max="6406" width="4.7109375" customWidth="1"/>
    <col min="6407" max="6407" width="9.28515625" customWidth="1"/>
    <col min="6408" max="6408" width="4.7109375" customWidth="1"/>
    <col min="6409" max="6409" width="9.28515625" customWidth="1"/>
    <col min="6410" max="6410" width="4.7109375" customWidth="1"/>
    <col min="6411" max="6411" width="9.28515625" customWidth="1"/>
    <col min="6412" max="6412" width="4.7109375" customWidth="1"/>
    <col min="6413" max="6413" width="9.28515625" customWidth="1"/>
    <col min="6414" max="6414" width="4.7109375" customWidth="1"/>
    <col min="6415" max="6415" width="9.28515625" customWidth="1"/>
    <col min="6416" max="6416" width="4.7109375" customWidth="1"/>
    <col min="6417" max="6417" width="9.28515625" customWidth="1"/>
    <col min="6418" max="6418" width="4.7109375" customWidth="1"/>
    <col min="6419" max="6419" width="9.28515625" customWidth="1"/>
    <col min="6420" max="6420" width="10.85546875" customWidth="1"/>
    <col min="6421" max="6421" width="6.7109375" customWidth="1"/>
    <col min="6422" max="6422" width="10" customWidth="1"/>
    <col min="6423" max="6423" width="10.5703125" customWidth="1"/>
    <col min="6424" max="6431" width="0" hidden="1" customWidth="1"/>
    <col min="6657" max="6657" width="5.140625" customWidth="1"/>
    <col min="6658" max="6658" width="21.85546875" bestFit="1" customWidth="1"/>
    <col min="6659" max="6659" width="19.85546875" customWidth="1"/>
    <col min="6660" max="6660" width="4.7109375" customWidth="1"/>
    <col min="6661" max="6661" width="7.85546875" customWidth="1"/>
    <col min="6662" max="6662" width="4.7109375" customWidth="1"/>
    <col min="6663" max="6663" width="9.28515625" customWidth="1"/>
    <col min="6664" max="6664" width="4.7109375" customWidth="1"/>
    <col min="6665" max="6665" width="9.28515625" customWidth="1"/>
    <col min="6666" max="6666" width="4.7109375" customWidth="1"/>
    <col min="6667" max="6667" width="9.28515625" customWidth="1"/>
    <col min="6668" max="6668" width="4.7109375" customWidth="1"/>
    <col min="6669" max="6669" width="9.28515625" customWidth="1"/>
    <col min="6670" max="6670" width="4.7109375" customWidth="1"/>
    <col min="6671" max="6671" width="9.28515625" customWidth="1"/>
    <col min="6672" max="6672" width="4.7109375" customWidth="1"/>
    <col min="6673" max="6673" width="9.28515625" customWidth="1"/>
    <col min="6674" max="6674" width="4.7109375" customWidth="1"/>
    <col min="6675" max="6675" width="9.28515625" customWidth="1"/>
    <col min="6676" max="6676" width="10.85546875" customWidth="1"/>
    <col min="6677" max="6677" width="6.7109375" customWidth="1"/>
    <col min="6678" max="6678" width="10" customWidth="1"/>
    <col min="6679" max="6679" width="10.5703125" customWidth="1"/>
    <col min="6680" max="6687" width="0" hidden="1" customWidth="1"/>
    <col min="6913" max="6913" width="5.140625" customWidth="1"/>
    <col min="6914" max="6914" width="21.85546875" bestFit="1" customWidth="1"/>
    <col min="6915" max="6915" width="19.85546875" customWidth="1"/>
    <col min="6916" max="6916" width="4.7109375" customWidth="1"/>
    <col min="6917" max="6917" width="7.85546875" customWidth="1"/>
    <col min="6918" max="6918" width="4.7109375" customWidth="1"/>
    <col min="6919" max="6919" width="9.28515625" customWidth="1"/>
    <col min="6920" max="6920" width="4.7109375" customWidth="1"/>
    <col min="6921" max="6921" width="9.28515625" customWidth="1"/>
    <col min="6922" max="6922" width="4.7109375" customWidth="1"/>
    <col min="6923" max="6923" width="9.28515625" customWidth="1"/>
    <col min="6924" max="6924" width="4.7109375" customWidth="1"/>
    <col min="6925" max="6925" width="9.28515625" customWidth="1"/>
    <col min="6926" max="6926" width="4.7109375" customWidth="1"/>
    <col min="6927" max="6927" width="9.28515625" customWidth="1"/>
    <col min="6928" max="6928" width="4.7109375" customWidth="1"/>
    <col min="6929" max="6929" width="9.28515625" customWidth="1"/>
    <col min="6930" max="6930" width="4.7109375" customWidth="1"/>
    <col min="6931" max="6931" width="9.28515625" customWidth="1"/>
    <col min="6932" max="6932" width="10.85546875" customWidth="1"/>
    <col min="6933" max="6933" width="6.7109375" customWidth="1"/>
    <col min="6934" max="6934" width="10" customWidth="1"/>
    <col min="6935" max="6935" width="10.5703125" customWidth="1"/>
    <col min="6936" max="6943" width="0" hidden="1" customWidth="1"/>
    <col min="7169" max="7169" width="5.140625" customWidth="1"/>
    <col min="7170" max="7170" width="21.85546875" bestFit="1" customWidth="1"/>
    <col min="7171" max="7171" width="19.85546875" customWidth="1"/>
    <col min="7172" max="7172" width="4.7109375" customWidth="1"/>
    <col min="7173" max="7173" width="7.85546875" customWidth="1"/>
    <col min="7174" max="7174" width="4.7109375" customWidth="1"/>
    <col min="7175" max="7175" width="9.28515625" customWidth="1"/>
    <col min="7176" max="7176" width="4.7109375" customWidth="1"/>
    <col min="7177" max="7177" width="9.28515625" customWidth="1"/>
    <col min="7178" max="7178" width="4.7109375" customWidth="1"/>
    <col min="7179" max="7179" width="9.28515625" customWidth="1"/>
    <col min="7180" max="7180" width="4.7109375" customWidth="1"/>
    <col min="7181" max="7181" width="9.28515625" customWidth="1"/>
    <col min="7182" max="7182" width="4.7109375" customWidth="1"/>
    <col min="7183" max="7183" width="9.28515625" customWidth="1"/>
    <col min="7184" max="7184" width="4.7109375" customWidth="1"/>
    <col min="7185" max="7185" width="9.28515625" customWidth="1"/>
    <col min="7186" max="7186" width="4.7109375" customWidth="1"/>
    <col min="7187" max="7187" width="9.28515625" customWidth="1"/>
    <col min="7188" max="7188" width="10.85546875" customWidth="1"/>
    <col min="7189" max="7189" width="6.7109375" customWidth="1"/>
    <col min="7190" max="7190" width="10" customWidth="1"/>
    <col min="7191" max="7191" width="10.5703125" customWidth="1"/>
    <col min="7192" max="7199" width="0" hidden="1" customWidth="1"/>
    <col min="7425" max="7425" width="5.140625" customWidth="1"/>
    <col min="7426" max="7426" width="21.85546875" bestFit="1" customWidth="1"/>
    <col min="7427" max="7427" width="19.85546875" customWidth="1"/>
    <col min="7428" max="7428" width="4.7109375" customWidth="1"/>
    <col min="7429" max="7429" width="7.85546875" customWidth="1"/>
    <col min="7430" max="7430" width="4.7109375" customWidth="1"/>
    <col min="7431" max="7431" width="9.28515625" customWidth="1"/>
    <col min="7432" max="7432" width="4.7109375" customWidth="1"/>
    <col min="7433" max="7433" width="9.28515625" customWidth="1"/>
    <col min="7434" max="7434" width="4.7109375" customWidth="1"/>
    <col min="7435" max="7435" width="9.28515625" customWidth="1"/>
    <col min="7436" max="7436" width="4.7109375" customWidth="1"/>
    <col min="7437" max="7437" width="9.28515625" customWidth="1"/>
    <col min="7438" max="7438" width="4.7109375" customWidth="1"/>
    <col min="7439" max="7439" width="9.28515625" customWidth="1"/>
    <col min="7440" max="7440" width="4.7109375" customWidth="1"/>
    <col min="7441" max="7441" width="9.28515625" customWidth="1"/>
    <col min="7442" max="7442" width="4.7109375" customWidth="1"/>
    <col min="7443" max="7443" width="9.28515625" customWidth="1"/>
    <col min="7444" max="7444" width="10.85546875" customWidth="1"/>
    <col min="7445" max="7445" width="6.7109375" customWidth="1"/>
    <col min="7446" max="7446" width="10" customWidth="1"/>
    <col min="7447" max="7447" width="10.5703125" customWidth="1"/>
    <col min="7448" max="7455" width="0" hidden="1" customWidth="1"/>
    <col min="7681" max="7681" width="5.140625" customWidth="1"/>
    <col min="7682" max="7682" width="21.85546875" bestFit="1" customWidth="1"/>
    <col min="7683" max="7683" width="19.85546875" customWidth="1"/>
    <col min="7684" max="7684" width="4.7109375" customWidth="1"/>
    <col min="7685" max="7685" width="7.85546875" customWidth="1"/>
    <col min="7686" max="7686" width="4.7109375" customWidth="1"/>
    <col min="7687" max="7687" width="9.28515625" customWidth="1"/>
    <col min="7688" max="7688" width="4.7109375" customWidth="1"/>
    <col min="7689" max="7689" width="9.28515625" customWidth="1"/>
    <col min="7690" max="7690" width="4.7109375" customWidth="1"/>
    <col min="7691" max="7691" width="9.28515625" customWidth="1"/>
    <col min="7692" max="7692" width="4.7109375" customWidth="1"/>
    <col min="7693" max="7693" width="9.28515625" customWidth="1"/>
    <col min="7694" max="7694" width="4.7109375" customWidth="1"/>
    <col min="7695" max="7695" width="9.28515625" customWidth="1"/>
    <col min="7696" max="7696" width="4.7109375" customWidth="1"/>
    <col min="7697" max="7697" width="9.28515625" customWidth="1"/>
    <col min="7698" max="7698" width="4.7109375" customWidth="1"/>
    <col min="7699" max="7699" width="9.28515625" customWidth="1"/>
    <col min="7700" max="7700" width="10.85546875" customWidth="1"/>
    <col min="7701" max="7701" width="6.7109375" customWidth="1"/>
    <col min="7702" max="7702" width="10" customWidth="1"/>
    <col min="7703" max="7703" width="10.5703125" customWidth="1"/>
    <col min="7704" max="7711" width="0" hidden="1" customWidth="1"/>
    <col min="7937" max="7937" width="5.140625" customWidth="1"/>
    <col min="7938" max="7938" width="21.85546875" bestFit="1" customWidth="1"/>
    <col min="7939" max="7939" width="19.85546875" customWidth="1"/>
    <col min="7940" max="7940" width="4.7109375" customWidth="1"/>
    <col min="7941" max="7941" width="7.85546875" customWidth="1"/>
    <col min="7942" max="7942" width="4.7109375" customWidth="1"/>
    <col min="7943" max="7943" width="9.28515625" customWidth="1"/>
    <col min="7944" max="7944" width="4.7109375" customWidth="1"/>
    <col min="7945" max="7945" width="9.28515625" customWidth="1"/>
    <col min="7946" max="7946" width="4.7109375" customWidth="1"/>
    <col min="7947" max="7947" width="9.28515625" customWidth="1"/>
    <col min="7948" max="7948" width="4.7109375" customWidth="1"/>
    <col min="7949" max="7949" width="9.28515625" customWidth="1"/>
    <col min="7950" max="7950" width="4.7109375" customWidth="1"/>
    <col min="7951" max="7951" width="9.28515625" customWidth="1"/>
    <col min="7952" max="7952" width="4.7109375" customWidth="1"/>
    <col min="7953" max="7953" width="9.28515625" customWidth="1"/>
    <col min="7954" max="7954" width="4.7109375" customWidth="1"/>
    <col min="7955" max="7955" width="9.28515625" customWidth="1"/>
    <col min="7956" max="7956" width="10.85546875" customWidth="1"/>
    <col min="7957" max="7957" width="6.7109375" customWidth="1"/>
    <col min="7958" max="7958" width="10" customWidth="1"/>
    <col min="7959" max="7959" width="10.5703125" customWidth="1"/>
    <col min="7960" max="7967" width="0" hidden="1" customWidth="1"/>
    <col min="8193" max="8193" width="5.140625" customWidth="1"/>
    <col min="8194" max="8194" width="21.85546875" bestFit="1" customWidth="1"/>
    <col min="8195" max="8195" width="19.85546875" customWidth="1"/>
    <col min="8196" max="8196" width="4.7109375" customWidth="1"/>
    <col min="8197" max="8197" width="7.85546875" customWidth="1"/>
    <col min="8198" max="8198" width="4.7109375" customWidth="1"/>
    <col min="8199" max="8199" width="9.28515625" customWidth="1"/>
    <col min="8200" max="8200" width="4.7109375" customWidth="1"/>
    <col min="8201" max="8201" width="9.28515625" customWidth="1"/>
    <col min="8202" max="8202" width="4.7109375" customWidth="1"/>
    <col min="8203" max="8203" width="9.28515625" customWidth="1"/>
    <col min="8204" max="8204" width="4.7109375" customWidth="1"/>
    <col min="8205" max="8205" width="9.28515625" customWidth="1"/>
    <col min="8206" max="8206" width="4.7109375" customWidth="1"/>
    <col min="8207" max="8207" width="9.28515625" customWidth="1"/>
    <col min="8208" max="8208" width="4.7109375" customWidth="1"/>
    <col min="8209" max="8209" width="9.28515625" customWidth="1"/>
    <col min="8210" max="8210" width="4.7109375" customWidth="1"/>
    <col min="8211" max="8211" width="9.28515625" customWidth="1"/>
    <col min="8212" max="8212" width="10.85546875" customWidth="1"/>
    <col min="8213" max="8213" width="6.7109375" customWidth="1"/>
    <col min="8214" max="8214" width="10" customWidth="1"/>
    <col min="8215" max="8215" width="10.5703125" customWidth="1"/>
    <col min="8216" max="8223" width="0" hidden="1" customWidth="1"/>
    <col min="8449" max="8449" width="5.140625" customWidth="1"/>
    <col min="8450" max="8450" width="21.85546875" bestFit="1" customWidth="1"/>
    <col min="8451" max="8451" width="19.85546875" customWidth="1"/>
    <col min="8452" max="8452" width="4.7109375" customWidth="1"/>
    <col min="8453" max="8453" width="7.85546875" customWidth="1"/>
    <col min="8454" max="8454" width="4.7109375" customWidth="1"/>
    <col min="8455" max="8455" width="9.28515625" customWidth="1"/>
    <col min="8456" max="8456" width="4.7109375" customWidth="1"/>
    <col min="8457" max="8457" width="9.28515625" customWidth="1"/>
    <col min="8458" max="8458" width="4.7109375" customWidth="1"/>
    <col min="8459" max="8459" width="9.28515625" customWidth="1"/>
    <col min="8460" max="8460" width="4.7109375" customWidth="1"/>
    <col min="8461" max="8461" width="9.28515625" customWidth="1"/>
    <col min="8462" max="8462" width="4.7109375" customWidth="1"/>
    <col min="8463" max="8463" width="9.28515625" customWidth="1"/>
    <col min="8464" max="8464" width="4.7109375" customWidth="1"/>
    <col min="8465" max="8465" width="9.28515625" customWidth="1"/>
    <col min="8466" max="8466" width="4.7109375" customWidth="1"/>
    <col min="8467" max="8467" width="9.28515625" customWidth="1"/>
    <col min="8468" max="8468" width="10.85546875" customWidth="1"/>
    <col min="8469" max="8469" width="6.7109375" customWidth="1"/>
    <col min="8470" max="8470" width="10" customWidth="1"/>
    <col min="8471" max="8471" width="10.5703125" customWidth="1"/>
    <col min="8472" max="8479" width="0" hidden="1" customWidth="1"/>
    <col min="8705" max="8705" width="5.140625" customWidth="1"/>
    <col min="8706" max="8706" width="21.85546875" bestFit="1" customWidth="1"/>
    <col min="8707" max="8707" width="19.85546875" customWidth="1"/>
    <col min="8708" max="8708" width="4.7109375" customWidth="1"/>
    <col min="8709" max="8709" width="7.85546875" customWidth="1"/>
    <col min="8710" max="8710" width="4.7109375" customWidth="1"/>
    <col min="8711" max="8711" width="9.28515625" customWidth="1"/>
    <col min="8712" max="8712" width="4.7109375" customWidth="1"/>
    <col min="8713" max="8713" width="9.28515625" customWidth="1"/>
    <col min="8714" max="8714" width="4.7109375" customWidth="1"/>
    <col min="8715" max="8715" width="9.28515625" customWidth="1"/>
    <col min="8716" max="8716" width="4.7109375" customWidth="1"/>
    <col min="8717" max="8717" width="9.28515625" customWidth="1"/>
    <col min="8718" max="8718" width="4.7109375" customWidth="1"/>
    <col min="8719" max="8719" width="9.28515625" customWidth="1"/>
    <col min="8720" max="8720" width="4.7109375" customWidth="1"/>
    <col min="8721" max="8721" width="9.28515625" customWidth="1"/>
    <col min="8722" max="8722" width="4.7109375" customWidth="1"/>
    <col min="8723" max="8723" width="9.28515625" customWidth="1"/>
    <col min="8724" max="8724" width="10.85546875" customWidth="1"/>
    <col min="8725" max="8725" width="6.7109375" customWidth="1"/>
    <col min="8726" max="8726" width="10" customWidth="1"/>
    <col min="8727" max="8727" width="10.5703125" customWidth="1"/>
    <col min="8728" max="8735" width="0" hidden="1" customWidth="1"/>
    <col min="8961" max="8961" width="5.140625" customWidth="1"/>
    <col min="8962" max="8962" width="21.85546875" bestFit="1" customWidth="1"/>
    <col min="8963" max="8963" width="19.85546875" customWidth="1"/>
    <col min="8964" max="8964" width="4.7109375" customWidth="1"/>
    <col min="8965" max="8965" width="7.85546875" customWidth="1"/>
    <col min="8966" max="8966" width="4.7109375" customWidth="1"/>
    <col min="8967" max="8967" width="9.28515625" customWidth="1"/>
    <col min="8968" max="8968" width="4.7109375" customWidth="1"/>
    <col min="8969" max="8969" width="9.28515625" customWidth="1"/>
    <col min="8970" max="8970" width="4.7109375" customWidth="1"/>
    <col min="8971" max="8971" width="9.28515625" customWidth="1"/>
    <col min="8972" max="8972" width="4.7109375" customWidth="1"/>
    <col min="8973" max="8973" width="9.28515625" customWidth="1"/>
    <col min="8974" max="8974" width="4.7109375" customWidth="1"/>
    <col min="8975" max="8975" width="9.28515625" customWidth="1"/>
    <col min="8976" max="8976" width="4.7109375" customWidth="1"/>
    <col min="8977" max="8977" width="9.28515625" customWidth="1"/>
    <col min="8978" max="8978" width="4.7109375" customWidth="1"/>
    <col min="8979" max="8979" width="9.28515625" customWidth="1"/>
    <col min="8980" max="8980" width="10.85546875" customWidth="1"/>
    <col min="8981" max="8981" width="6.7109375" customWidth="1"/>
    <col min="8982" max="8982" width="10" customWidth="1"/>
    <col min="8983" max="8983" width="10.5703125" customWidth="1"/>
    <col min="8984" max="8991" width="0" hidden="1" customWidth="1"/>
    <col min="9217" max="9217" width="5.140625" customWidth="1"/>
    <col min="9218" max="9218" width="21.85546875" bestFit="1" customWidth="1"/>
    <col min="9219" max="9219" width="19.85546875" customWidth="1"/>
    <col min="9220" max="9220" width="4.7109375" customWidth="1"/>
    <col min="9221" max="9221" width="7.85546875" customWidth="1"/>
    <col min="9222" max="9222" width="4.7109375" customWidth="1"/>
    <col min="9223" max="9223" width="9.28515625" customWidth="1"/>
    <col min="9224" max="9224" width="4.7109375" customWidth="1"/>
    <col min="9225" max="9225" width="9.28515625" customWidth="1"/>
    <col min="9226" max="9226" width="4.7109375" customWidth="1"/>
    <col min="9227" max="9227" width="9.28515625" customWidth="1"/>
    <col min="9228" max="9228" width="4.7109375" customWidth="1"/>
    <col min="9229" max="9229" width="9.28515625" customWidth="1"/>
    <col min="9230" max="9230" width="4.7109375" customWidth="1"/>
    <col min="9231" max="9231" width="9.28515625" customWidth="1"/>
    <col min="9232" max="9232" width="4.7109375" customWidth="1"/>
    <col min="9233" max="9233" width="9.28515625" customWidth="1"/>
    <col min="9234" max="9234" width="4.7109375" customWidth="1"/>
    <col min="9235" max="9235" width="9.28515625" customWidth="1"/>
    <col min="9236" max="9236" width="10.85546875" customWidth="1"/>
    <col min="9237" max="9237" width="6.7109375" customWidth="1"/>
    <col min="9238" max="9238" width="10" customWidth="1"/>
    <col min="9239" max="9239" width="10.5703125" customWidth="1"/>
    <col min="9240" max="9247" width="0" hidden="1" customWidth="1"/>
    <col min="9473" max="9473" width="5.140625" customWidth="1"/>
    <col min="9474" max="9474" width="21.85546875" bestFit="1" customWidth="1"/>
    <col min="9475" max="9475" width="19.85546875" customWidth="1"/>
    <col min="9476" max="9476" width="4.7109375" customWidth="1"/>
    <col min="9477" max="9477" width="7.85546875" customWidth="1"/>
    <col min="9478" max="9478" width="4.7109375" customWidth="1"/>
    <col min="9479" max="9479" width="9.28515625" customWidth="1"/>
    <col min="9480" max="9480" width="4.7109375" customWidth="1"/>
    <col min="9481" max="9481" width="9.28515625" customWidth="1"/>
    <col min="9482" max="9482" width="4.7109375" customWidth="1"/>
    <col min="9483" max="9483" width="9.28515625" customWidth="1"/>
    <col min="9484" max="9484" width="4.7109375" customWidth="1"/>
    <col min="9485" max="9485" width="9.28515625" customWidth="1"/>
    <col min="9486" max="9486" width="4.7109375" customWidth="1"/>
    <col min="9487" max="9487" width="9.28515625" customWidth="1"/>
    <col min="9488" max="9488" width="4.7109375" customWidth="1"/>
    <col min="9489" max="9489" width="9.28515625" customWidth="1"/>
    <col min="9490" max="9490" width="4.7109375" customWidth="1"/>
    <col min="9491" max="9491" width="9.28515625" customWidth="1"/>
    <col min="9492" max="9492" width="10.85546875" customWidth="1"/>
    <col min="9493" max="9493" width="6.7109375" customWidth="1"/>
    <col min="9494" max="9494" width="10" customWidth="1"/>
    <col min="9495" max="9495" width="10.5703125" customWidth="1"/>
    <col min="9496" max="9503" width="0" hidden="1" customWidth="1"/>
    <col min="9729" max="9729" width="5.140625" customWidth="1"/>
    <col min="9730" max="9730" width="21.85546875" bestFit="1" customWidth="1"/>
    <col min="9731" max="9731" width="19.85546875" customWidth="1"/>
    <col min="9732" max="9732" width="4.7109375" customWidth="1"/>
    <col min="9733" max="9733" width="7.85546875" customWidth="1"/>
    <col min="9734" max="9734" width="4.7109375" customWidth="1"/>
    <col min="9735" max="9735" width="9.28515625" customWidth="1"/>
    <col min="9736" max="9736" width="4.7109375" customWidth="1"/>
    <col min="9737" max="9737" width="9.28515625" customWidth="1"/>
    <col min="9738" max="9738" width="4.7109375" customWidth="1"/>
    <col min="9739" max="9739" width="9.28515625" customWidth="1"/>
    <col min="9740" max="9740" width="4.7109375" customWidth="1"/>
    <col min="9741" max="9741" width="9.28515625" customWidth="1"/>
    <col min="9742" max="9742" width="4.7109375" customWidth="1"/>
    <col min="9743" max="9743" width="9.28515625" customWidth="1"/>
    <col min="9744" max="9744" width="4.7109375" customWidth="1"/>
    <col min="9745" max="9745" width="9.28515625" customWidth="1"/>
    <col min="9746" max="9746" width="4.7109375" customWidth="1"/>
    <col min="9747" max="9747" width="9.28515625" customWidth="1"/>
    <col min="9748" max="9748" width="10.85546875" customWidth="1"/>
    <col min="9749" max="9749" width="6.7109375" customWidth="1"/>
    <col min="9750" max="9750" width="10" customWidth="1"/>
    <col min="9751" max="9751" width="10.5703125" customWidth="1"/>
    <col min="9752" max="9759" width="0" hidden="1" customWidth="1"/>
    <col min="9985" max="9985" width="5.140625" customWidth="1"/>
    <col min="9986" max="9986" width="21.85546875" bestFit="1" customWidth="1"/>
    <col min="9987" max="9987" width="19.85546875" customWidth="1"/>
    <col min="9988" max="9988" width="4.7109375" customWidth="1"/>
    <col min="9989" max="9989" width="7.85546875" customWidth="1"/>
    <col min="9990" max="9990" width="4.7109375" customWidth="1"/>
    <col min="9991" max="9991" width="9.28515625" customWidth="1"/>
    <col min="9992" max="9992" width="4.7109375" customWidth="1"/>
    <col min="9993" max="9993" width="9.28515625" customWidth="1"/>
    <col min="9994" max="9994" width="4.7109375" customWidth="1"/>
    <col min="9995" max="9995" width="9.28515625" customWidth="1"/>
    <col min="9996" max="9996" width="4.7109375" customWidth="1"/>
    <col min="9997" max="9997" width="9.28515625" customWidth="1"/>
    <col min="9998" max="9998" width="4.7109375" customWidth="1"/>
    <col min="9999" max="9999" width="9.28515625" customWidth="1"/>
    <col min="10000" max="10000" width="4.7109375" customWidth="1"/>
    <col min="10001" max="10001" width="9.28515625" customWidth="1"/>
    <col min="10002" max="10002" width="4.7109375" customWidth="1"/>
    <col min="10003" max="10003" width="9.28515625" customWidth="1"/>
    <col min="10004" max="10004" width="10.85546875" customWidth="1"/>
    <col min="10005" max="10005" width="6.7109375" customWidth="1"/>
    <col min="10006" max="10006" width="10" customWidth="1"/>
    <col min="10007" max="10007" width="10.5703125" customWidth="1"/>
    <col min="10008" max="10015" width="0" hidden="1" customWidth="1"/>
    <col min="10241" max="10241" width="5.140625" customWidth="1"/>
    <col min="10242" max="10242" width="21.85546875" bestFit="1" customWidth="1"/>
    <col min="10243" max="10243" width="19.85546875" customWidth="1"/>
    <col min="10244" max="10244" width="4.7109375" customWidth="1"/>
    <col min="10245" max="10245" width="7.85546875" customWidth="1"/>
    <col min="10246" max="10246" width="4.7109375" customWidth="1"/>
    <col min="10247" max="10247" width="9.28515625" customWidth="1"/>
    <col min="10248" max="10248" width="4.7109375" customWidth="1"/>
    <col min="10249" max="10249" width="9.28515625" customWidth="1"/>
    <col min="10250" max="10250" width="4.7109375" customWidth="1"/>
    <col min="10251" max="10251" width="9.28515625" customWidth="1"/>
    <col min="10252" max="10252" width="4.7109375" customWidth="1"/>
    <col min="10253" max="10253" width="9.28515625" customWidth="1"/>
    <col min="10254" max="10254" width="4.7109375" customWidth="1"/>
    <col min="10255" max="10255" width="9.28515625" customWidth="1"/>
    <col min="10256" max="10256" width="4.7109375" customWidth="1"/>
    <col min="10257" max="10257" width="9.28515625" customWidth="1"/>
    <col min="10258" max="10258" width="4.7109375" customWidth="1"/>
    <col min="10259" max="10259" width="9.28515625" customWidth="1"/>
    <col min="10260" max="10260" width="10.85546875" customWidth="1"/>
    <col min="10261" max="10261" width="6.7109375" customWidth="1"/>
    <col min="10262" max="10262" width="10" customWidth="1"/>
    <col min="10263" max="10263" width="10.5703125" customWidth="1"/>
    <col min="10264" max="10271" width="0" hidden="1" customWidth="1"/>
    <col min="10497" max="10497" width="5.140625" customWidth="1"/>
    <col min="10498" max="10498" width="21.85546875" bestFit="1" customWidth="1"/>
    <col min="10499" max="10499" width="19.85546875" customWidth="1"/>
    <col min="10500" max="10500" width="4.7109375" customWidth="1"/>
    <col min="10501" max="10501" width="7.85546875" customWidth="1"/>
    <col min="10502" max="10502" width="4.7109375" customWidth="1"/>
    <col min="10503" max="10503" width="9.28515625" customWidth="1"/>
    <col min="10504" max="10504" width="4.7109375" customWidth="1"/>
    <col min="10505" max="10505" width="9.28515625" customWidth="1"/>
    <col min="10506" max="10506" width="4.7109375" customWidth="1"/>
    <col min="10507" max="10507" width="9.28515625" customWidth="1"/>
    <col min="10508" max="10508" width="4.7109375" customWidth="1"/>
    <col min="10509" max="10509" width="9.28515625" customWidth="1"/>
    <col min="10510" max="10510" width="4.7109375" customWidth="1"/>
    <col min="10511" max="10511" width="9.28515625" customWidth="1"/>
    <col min="10512" max="10512" width="4.7109375" customWidth="1"/>
    <col min="10513" max="10513" width="9.28515625" customWidth="1"/>
    <col min="10514" max="10514" width="4.7109375" customWidth="1"/>
    <col min="10515" max="10515" width="9.28515625" customWidth="1"/>
    <col min="10516" max="10516" width="10.85546875" customWidth="1"/>
    <col min="10517" max="10517" width="6.7109375" customWidth="1"/>
    <col min="10518" max="10518" width="10" customWidth="1"/>
    <col min="10519" max="10519" width="10.5703125" customWidth="1"/>
    <col min="10520" max="10527" width="0" hidden="1" customWidth="1"/>
    <col min="10753" max="10753" width="5.140625" customWidth="1"/>
    <col min="10754" max="10754" width="21.85546875" bestFit="1" customWidth="1"/>
    <col min="10755" max="10755" width="19.85546875" customWidth="1"/>
    <col min="10756" max="10756" width="4.7109375" customWidth="1"/>
    <col min="10757" max="10757" width="7.85546875" customWidth="1"/>
    <col min="10758" max="10758" width="4.7109375" customWidth="1"/>
    <col min="10759" max="10759" width="9.28515625" customWidth="1"/>
    <col min="10760" max="10760" width="4.7109375" customWidth="1"/>
    <col min="10761" max="10761" width="9.28515625" customWidth="1"/>
    <col min="10762" max="10762" width="4.7109375" customWidth="1"/>
    <col min="10763" max="10763" width="9.28515625" customWidth="1"/>
    <col min="10764" max="10764" width="4.7109375" customWidth="1"/>
    <col min="10765" max="10765" width="9.28515625" customWidth="1"/>
    <col min="10766" max="10766" width="4.7109375" customWidth="1"/>
    <col min="10767" max="10767" width="9.28515625" customWidth="1"/>
    <col min="10768" max="10768" width="4.7109375" customWidth="1"/>
    <col min="10769" max="10769" width="9.28515625" customWidth="1"/>
    <col min="10770" max="10770" width="4.7109375" customWidth="1"/>
    <col min="10771" max="10771" width="9.28515625" customWidth="1"/>
    <col min="10772" max="10772" width="10.85546875" customWidth="1"/>
    <col min="10773" max="10773" width="6.7109375" customWidth="1"/>
    <col min="10774" max="10774" width="10" customWidth="1"/>
    <col min="10775" max="10775" width="10.5703125" customWidth="1"/>
    <col min="10776" max="10783" width="0" hidden="1" customWidth="1"/>
    <col min="11009" max="11009" width="5.140625" customWidth="1"/>
    <col min="11010" max="11010" width="21.85546875" bestFit="1" customWidth="1"/>
    <col min="11011" max="11011" width="19.85546875" customWidth="1"/>
    <col min="11012" max="11012" width="4.7109375" customWidth="1"/>
    <col min="11013" max="11013" width="7.85546875" customWidth="1"/>
    <col min="11014" max="11014" width="4.7109375" customWidth="1"/>
    <col min="11015" max="11015" width="9.28515625" customWidth="1"/>
    <col min="11016" max="11016" width="4.7109375" customWidth="1"/>
    <col min="11017" max="11017" width="9.28515625" customWidth="1"/>
    <col min="11018" max="11018" width="4.7109375" customWidth="1"/>
    <col min="11019" max="11019" width="9.28515625" customWidth="1"/>
    <col min="11020" max="11020" width="4.7109375" customWidth="1"/>
    <col min="11021" max="11021" width="9.28515625" customWidth="1"/>
    <col min="11022" max="11022" width="4.7109375" customWidth="1"/>
    <col min="11023" max="11023" width="9.28515625" customWidth="1"/>
    <col min="11024" max="11024" width="4.7109375" customWidth="1"/>
    <col min="11025" max="11025" width="9.28515625" customWidth="1"/>
    <col min="11026" max="11026" width="4.7109375" customWidth="1"/>
    <col min="11027" max="11027" width="9.28515625" customWidth="1"/>
    <col min="11028" max="11028" width="10.85546875" customWidth="1"/>
    <col min="11029" max="11029" width="6.7109375" customWidth="1"/>
    <col min="11030" max="11030" width="10" customWidth="1"/>
    <col min="11031" max="11031" width="10.5703125" customWidth="1"/>
    <col min="11032" max="11039" width="0" hidden="1" customWidth="1"/>
    <col min="11265" max="11265" width="5.140625" customWidth="1"/>
    <col min="11266" max="11266" width="21.85546875" bestFit="1" customWidth="1"/>
    <col min="11267" max="11267" width="19.85546875" customWidth="1"/>
    <col min="11268" max="11268" width="4.7109375" customWidth="1"/>
    <col min="11269" max="11269" width="7.85546875" customWidth="1"/>
    <col min="11270" max="11270" width="4.7109375" customWidth="1"/>
    <col min="11271" max="11271" width="9.28515625" customWidth="1"/>
    <col min="11272" max="11272" width="4.7109375" customWidth="1"/>
    <col min="11273" max="11273" width="9.28515625" customWidth="1"/>
    <col min="11274" max="11274" width="4.7109375" customWidth="1"/>
    <col min="11275" max="11275" width="9.28515625" customWidth="1"/>
    <col min="11276" max="11276" width="4.7109375" customWidth="1"/>
    <col min="11277" max="11277" width="9.28515625" customWidth="1"/>
    <col min="11278" max="11278" width="4.7109375" customWidth="1"/>
    <col min="11279" max="11279" width="9.28515625" customWidth="1"/>
    <col min="11280" max="11280" width="4.7109375" customWidth="1"/>
    <col min="11281" max="11281" width="9.28515625" customWidth="1"/>
    <col min="11282" max="11282" width="4.7109375" customWidth="1"/>
    <col min="11283" max="11283" width="9.28515625" customWidth="1"/>
    <col min="11284" max="11284" width="10.85546875" customWidth="1"/>
    <col min="11285" max="11285" width="6.7109375" customWidth="1"/>
    <col min="11286" max="11286" width="10" customWidth="1"/>
    <col min="11287" max="11287" width="10.5703125" customWidth="1"/>
    <col min="11288" max="11295" width="0" hidden="1" customWidth="1"/>
    <col min="11521" max="11521" width="5.140625" customWidth="1"/>
    <col min="11522" max="11522" width="21.85546875" bestFit="1" customWidth="1"/>
    <col min="11523" max="11523" width="19.85546875" customWidth="1"/>
    <col min="11524" max="11524" width="4.7109375" customWidth="1"/>
    <col min="11525" max="11525" width="7.85546875" customWidth="1"/>
    <col min="11526" max="11526" width="4.7109375" customWidth="1"/>
    <col min="11527" max="11527" width="9.28515625" customWidth="1"/>
    <col min="11528" max="11528" width="4.7109375" customWidth="1"/>
    <col min="11529" max="11529" width="9.28515625" customWidth="1"/>
    <col min="11530" max="11530" width="4.7109375" customWidth="1"/>
    <col min="11531" max="11531" width="9.28515625" customWidth="1"/>
    <col min="11532" max="11532" width="4.7109375" customWidth="1"/>
    <col min="11533" max="11533" width="9.28515625" customWidth="1"/>
    <col min="11534" max="11534" width="4.7109375" customWidth="1"/>
    <col min="11535" max="11535" width="9.28515625" customWidth="1"/>
    <col min="11536" max="11536" width="4.7109375" customWidth="1"/>
    <col min="11537" max="11537" width="9.28515625" customWidth="1"/>
    <col min="11538" max="11538" width="4.7109375" customWidth="1"/>
    <col min="11539" max="11539" width="9.28515625" customWidth="1"/>
    <col min="11540" max="11540" width="10.85546875" customWidth="1"/>
    <col min="11541" max="11541" width="6.7109375" customWidth="1"/>
    <col min="11542" max="11542" width="10" customWidth="1"/>
    <col min="11543" max="11543" width="10.5703125" customWidth="1"/>
    <col min="11544" max="11551" width="0" hidden="1" customWidth="1"/>
    <col min="11777" max="11777" width="5.140625" customWidth="1"/>
    <col min="11778" max="11778" width="21.85546875" bestFit="1" customWidth="1"/>
    <col min="11779" max="11779" width="19.85546875" customWidth="1"/>
    <col min="11780" max="11780" width="4.7109375" customWidth="1"/>
    <col min="11781" max="11781" width="7.85546875" customWidth="1"/>
    <col min="11782" max="11782" width="4.7109375" customWidth="1"/>
    <col min="11783" max="11783" width="9.28515625" customWidth="1"/>
    <col min="11784" max="11784" width="4.7109375" customWidth="1"/>
    <col min="11785" max="11785" width="9.28515625" customWidth="1"/>
    <col min="11786" max="11786" width="4.7109375" customWidth="1"/>
    <col min="11787" max="11787" width="9.28515625" customWidth="1"/>
    <col min="11788" max="11788" width="4.7109375" customWidth="1"/>
    <col min="11789" max="11789" width="9.28515625" customWidth="1"/>
    <col min="11790" max="11790" width="4.7109375" customWidth="1"/>
    <col min="11791" max="11791" width="9.28515625" customWidth="1"/>
    <col min="11792" max="11792" width="4.7109375" customWidth="1"/>
    <col min="11793" max="11793" width="9.28515625" customWidth="1"/>
    <col min="11794" max="11794" width="4.7109375" customWidth="1"/>
    <col min="11795" max="11795" width="9.28515625" customWidth="1"/>
    <col min="11796" max="11796" width="10.85546875" customWidth="1"/>
    <col min="11797" max="11797" width="6.7109375" customWidth="1"/>
    <col min="11798" max="11798" width="10" customWidth="1"/>
    <col min="11799" max="11799" width="10.5703125" customWidth="1"/>
    <col min="11800" max="11807" width="0" hidden="1" customWidth="1"/>
    <col min="12033" max="12033" width="5.140625" customWidth="1"/>
    <col min="12034" max="12034" width="21.85546875" bestFit="1" customWidth="1"/>
    <col min="12035" max="12035" width="19.85546875" customWidth="1"/>
    <col min="12036" max="12036" width="4.7109375" customWidth="1"/>
    <col min="12037" max="12037" width="7.85546875" customWidth="1"/>
    <col min="12038" max="12038" width="4.7109375" customWidth="1"/>
    <col min="12039" max="12039" width="9.28515625" customWidth="1"/>
    <col min="12040" max="12040" width="4.7109375" customWidth="1"/>
    <col min="12041" max="12041" width="9.28515625" customWidth="1"/>
    <col min="12042" max="12042" width="4.7109375" customWidth="1"/>
    <col min="12043" max="12043" width="9.28515625" customWidth="1"/>
    <col min="12044" max="12044" width="4.7109375" customWidth="1"/>
    <col min="12045" max="12045" width="9.28515625" customWidth="1"/>
    <col min="12046" max="12046" width="4.7109375" customWidth="1"/>
    <col min="12047" max="12047" width="9.28515625" customWidth="1"/>
    <col min="12048" max="12048" width="4.7109375" customWidth="1"/>
    <col min="12049" max="12049" width="9.28515625" customWidth="1"/>
    <col min="12050" max="12050" width="4.7109375" customWidth="1"/>
    <col min="12051" max="12051" width="9.28515625" customWidth="1"/>
    <col min="12052" max="12052" width="10.85546875" customWidth="1"/>
    <col min="12053" max="12053" width="6.7109375" customWidth="1"/>
    <col min="12054" max="12054" width="10" customWidth="1"/>
    <col min="12055" max="12055" width="10.5703125" customWidth="1"/>
    <col min="12056" max="12063" width="0" hidden="1" customWidth="1"/>
    <col min="12289" max="12289" width="5.140625" customWidth="1"/>
    <col min="12290" max="12290" width="21.85546875" bestFit="1" customWidth="1"/>
    <col min="12291" max="12291" width="19.85546875" customWidth="1"/>
    <col min="12292" max="12292" width="4.7109375" customWidth="1"/>
    <col min="12293" max="12293" width="7.85546875" customWidth="1"/>
    <col min="12294" max="12294" width="4.7109375" customWidth="1"/>
    <col min="12295" max="12295" width="9.28515625" customWidth="1"/>
    <col min="12296" max="12296" width="4.7109375" customWidth="1"/>
    <col min="12297" max="12297" width="9.28515625" customWidth="1"/>
    <col min="12298" max="12298" width="4.7109375" customWidth="1"/>
    <col min="12299" max="12299" width="9.28515625" customWidth="1"/>
    <col min="12300" max="12300" width="4.7109375" customWidth="1"/>
    <col min="12301" max="12301" width="9.28515625" customWidth="1"/>
    <col min="12302" max="12302" width="4.7109375" customWidth="1"/>
    <col min="12303" max="12303" width="9.28515625" customWidth="1"/>
    <col min="12304" max="12304" width="4.7109375" customWidth="1"/>
    <col min="12305" max="12305" width="9.28515625" customWidth="1"/>
    <col min="12306" max="12306" width="4.7109375" customWidth="1"/>
    <col min="12307" max="12307" width="9.28515625" customWidth="1"/>
    <col min="12308" max="12308" width="10.85546875" customWidth="1"/>
    <col min="12309" max="12309" width="6.7109375" customWidth="1"/>
    <col min="12310" max="12310" width="10" customWidth="1"/>
    <col min="12311" max="12311" width="10.5703125" customWidth="1"/>
    <col min="12312" max="12319" width="0" hidden="1" customWidth="1"/>
    <col min="12545" max="12545" width="5.140625" customWidth="1"/>
    <col min="12546" max="12546" width="21.85546875" bestFit="1" customWidth="1"/>
    <col min="12547" max="12547" width="19.85546875" customWidth="1"/>
    <col min="12548" max="12548" width="4.7109375" customWidth="1"/>
    <col min="12549" max="12549" width="7.85546875" customWidth="1"/>
    <col min="12550" max="12550" width="4.7109375" customWidth="1"/>
    <col min="12551" max="12551" width="9.28515625" customWidth="1"/>
    <col min="12552" max="12552" width="4.7109375" customWidth="1"/>
    <col min="12553" max="12553" width="9.28515625" customWidth="1"/>
    <col min="12554" max="12554" width="4.7109375" customWidth="1"/>
    <col min="12555" max="12555" width="9.28515625" customWidth="1"/>
    <col min="12556" max="12556" width="4.7109375" customWidth="1"/>
    <col min="12557" max="12557" width="9.28515625" customWidth="1"/>
    <col min="12558" max="12558" width="4.7109375" customWidth="1"/>
    <col min="12559" max="12559" width="9.28515625" customWidth="1"/>
    <col min="12560" max="12560" width="4.7109375" customWidth="1"/>
    <col min="12561" max="12561" width="9.28515625" customWidth="1"/>
    <col min="12562" max="12562" width="4.7109375" customWidth="1"/>
    <col min="12563" max="12563" width="9.28515625" customWidth="1"/>
    <col min="12564" max="12564" width="10.85546875" customWidth="1"/>
    <col min="12565" max="12565" width="6.7109375" customWidth="1"/>
    <col min="12566" max="12566" width="10" customWidth="1"/>
    <col min="12567" max="12567" width="10.5703125" customWidth="1"/>
    <col min="12568" max="12575" width="0" hidden="1" customWidth="1"/>
    <col min="12801" max="12801" width="5.140625" customWidth="1"/>
    <col min="12802" max="12802" width="21.85546875" bestFit="1" customWidth="1"/>
    <col min="12803" max="12803" width="19.85546875" customWidth="1"/>
    <col min="12804" max="12804" width="4.7109375" customWidth="1"/>
    <col min="12805" max="12805" width="7.85546875" customWidth="1"/>
    <col min="12806" max="12806" width="4.7109375" customWidth="1"/>
    <col min="12807" max="12807" width="9.28515625" customWidth="1"/>
    <col min="12808" max="12808" width="4.7109375" customWidth="1"/>
    <col min="12809" max="12809" width="9.28515625" customWidth="1"/>
    <col min="12810" max="12810" width="4.7109375" customWidth="1"/>
    <col min="12811" max="12811" width="9.28515625" customWidth="1"/>
    <col min="12812" max="12812" width="4.7109375" customWidth="1"/>
    <col min="12813" max="12813" width="9.28515625" customWidth="1"/>
    <col min="12814" max="12814" width="4.7109375" customWidth="1"/>
    <col min="12815" max="12815" width="9.28515625" customWidth="1"/>
    <col min="12816" max="12816" width="4.7109375" customWidth="1"/>
    <col min="12817" max="12817" width="9.28515625" customWidth="1"/>
    <col min="12818" max="12818" width="4.7109375" customWidth="1"/>
    <col min="12819" max="12819" width="9.28515625" customWidth="1"/>
    <col min="12820" max="12820" width="10.85546875" customWidth="1"/>
    <col min="12821" max="12821" width="6.7109375" customWidth="1"/>
    <col min="12822" max="12822" width="10" customWidth="1"/>
    <col min="12823" max="12823" width="10.5703125" customWidth="1"/>
    <col min="12824" max="12831" width="0" hidden="1" customWidth="1"/>
    <col min="13057" max="13057" width="5.140625" customWidth="1"/>
    <col min="13058" max="13058" width="21.85546875" bestFit="1" customWidth="1"/>
    <col min="13059" max="13059" width="19.85546875" customWidth="1"/>
    <col min="13060" max="13060" width="4.7109375" customWidth="1"/>
    <col min="13061" max="13061" width="7.85546875" customWidth="1"/>
    <col min="13062" max="13062" width="4.7109375" customWidth="1"/>
    <col min="13063" max="13063" width="9.28515625" customWidth="1"/>
    <col min="13064" max="13064" width="4.7109375" customWidth="1"/>
    <col min="13065" max="13065" width="9.28515625" customWidth="1"/>
    <col min="13066" max="13066" width="4.7109375" customWidth="1"/>
    <col min="13067" max="13067" width="9.28515625" customWidth="1"/>
    <col min="13068" max="13068" width="4.7109375" customWidth="1"/>
    <col min="13069" max="13069" width="9.28515625" customWidth="1"/>
    <col min="13070" max="13070" width="4.7109375" customWidth="1"/>
    <col min="13071" max="13071" width="9.28515625" customWidth="1"/>
    <col min="13072" max="13072" width="4.7109375" customWidth="1"/>
    <col min="13073" max="13073" width="9.28515625" customWidth="1"/>
    <col min="13074" max="13074" width="4.7109375" customWidth="1"/>
    <col min="13075" max="13075" width="9.28515625" customWidth="1"/>
    <col min="13076" max="13076" width="10.85546875" customWidth="1"/>
    <col min="13077" max="13077" width="6.7109375" customWidth="1"/>
    <col min="13078" max="13078" width="10" customWidth="1"/>
    <col min="13079" max="13079" width="10.5703125" customWidth="1"/>
    <col min="13080" max="13087" width="0" hidden="1" customWidth="1"/>
    <col min="13313" max="13313" width="5.140625" customWidth="1"/>
    <col min="13314" max="13314" width="21.85546875" bestFit="1" customWidth="1"/>
    <col min="13315" max="13315" width="19.85546875" customWidth="1"/>
    <col min="13316" max="13316" width="4.7109375" customWidth="1"/>
    <col min="13317" max="13317" width="7.85546875" customWidth="1"/>
    <col min="13318" max="13318" width="4.7109375" customWidth="1"/>
    <col min="13319" max="13319" width="9.28515625" customWidth="1"/>
    <col min="13320" max="13320" width="4.7109375" customWidth="1"/>
    <col min="13321" max="13321" width="9.28515625" customWidth="1"/>
    <col min="13322" max="13322" width="4.7109375" customWidth="1"/>
    <col min="13323" max="13323" width="9.28515625" customWidth="1"/>
    <col min="13324" max="13324" width="4.7109375" customWidth="1"/>
    <col min="13325" max="13325" width="9.28515625" customWidth="1"/>
    <col min="13326" max="13326" width="4.7109375" customWidth="1"/>
    <col min="13327" max="13327" width="9.28515625" customWidth="1"/>
    <col min="13328" max="13328" width="4.7109375" customWidth="1"/>
    <col min="13329" max="13329" width="9.28515625" customWidth="1"/>
    <col min="13330" max="13330" width="4.7109375" customWidth="1"/>
    <col min="13331" max="13331" width="9.28515625" customWidth="1"/>
    <col min="13332" max="13332" width="10.85546875" customWidth="1"/>
    <col min="13333" max="13333" width="6.7109375" customWidth="1"/>
    <col min="13334" max="13334" width="10" customWidth="1"/>
    <col min="13335" max="13335" width="10.5703125" customWidth="1"/>
    <col min="13336" max="13343" width="0" hidden="1" customWidth="1"/>
    <col min="13569" max="13569" width="5.140625" customWidth="1"/>
    <col min="13570" max="13570" width="21.85546875" bestFit="1" customWidth="1"/>
    <col min="13571" max="13571" width="19.85546875" customWidth="1"/>
    <col min="13572" max="13572" width="4.7109375" customWidth="1"/>
    <col min="13573" max="13573" width="7.85546875" customWidth="1"/>
    <col min="13574" max="13574" width="4.7109375" customWidth="1"/>
    <col min="13575" max="13575" width="9.28515625" customWidth="1"/>
    <col min="13576" max="13576" width="4.7109375" customWidth="1"/>
    <col min="13577" max="13577" width="9.28515625" customWidth="1"/>
    <col min="13578" max="13578" width="4.7109375" customWidth="1"/>
    <col min="13579" max="13579" width="9.28515625" customWidth="1"/>
    <col min="13580" max="13580" width="4.7109375" customWidth="1"/>
    <col min="13581" max="13581" width="9.28515625" customWidth="1"/>
    <col min="13582" max="13582" width="4.7109375" customWidth="1"/>
    <col min="13583" max="13583" width="9.28515625" customWidth="1"/>
    <col min="13584" max="13584" width="4.7109375" customWidth="1"/>
    <col min="13585" max="13585" width="9.28515625" customWidth="1"/>
    <col min="13586" max="13586" width="4.7109375" customWidth="1"/>
    <col min="13587" max="13587" width="9.28515625" customWidth="1"/>
    <col min="13588" max="13588" width="10.85546875" customWidth="1"/>
    <col min="13589" max="13589" width="6.7109375" customWidth="1"/>
    <col min="13590" max="13590" width="10" customWidth="1"/>
    <col min="13591" max="13591" width="10.5703125" customWidth="1"/>
    <col min="13592" max="13599" width="0" hidden="1" customWidth="1"/>
    <col min="13825" max="13825" width="5.140625" customWidth="1"/>
    <col min="13826" max="13826" width="21.85546875" bestFit="1" customWidth="1"/>
    <col min="13827" max="13827" width="19.85546875" customWidth="1"/>
    <col min="13828" max="13828" width="4.7109375" customWidth="1"/>
    <col min="13829" max="13829" width="7.85546875" customWidth="1"/>
    <col min="13830" max="13830" width="4.7109375" customWidth="1"/>
    <col min="13831" max="13831" width="9.28515625" customWidth="1"/>
    <col min="13832" max="13832" width="4.7109375" customWidth="1"/>
    <col min="13833" max="13833" width="9.28515625" customWidth="1"/>
    <col min="13834" max="13834" width="4.7109375" customWidth="1"/>
    <col min="13835" max="13835" width="9.28515625" customWidth="1"/>
    <col min="13836" max="13836" width="4.7109375" customWidth="1"/>
    <col min="13837" max="13837" width="9.28515625" customWidth="1"/>
    <col min="13838" max="13838" width="4.7109375" customWidth="1"/>
    <col min="13839" max="13839" width="9.28515625" customWidth="1"/>
    <col min="13840" max="13840" width="4.7109375" customWidth="1"/>
    <col min="13841" max="13841" width="9.28515625" customWidth="1"/>
    <col min="13842" max="13842" width="4.7109375" customWidth="1"/>
    <col min="13843" max="13843" width="9.28515625" customWidth="1"/>
    <col min="13844" max="13844" width="10.85546875" customWidth="1"/>
    <col min="13845" max="13845" width="6.7109375" customWidth="1"/>
    <col min="13846" max="13846" width="10" customWidth="1"/>
    <col min="13847" max="13847" width="10.5703125" customWidth="1"/>
    <col min="13848" max="13855" width="0" hidden="1" customWidth="1"/>
    <col min="14081" max="14081" width="5.140625" customWidth="1"/>
    <col min="14082" max="14082" width="21.85546875" bestFit="1" customWidth="1"/>
    <col min="14083" max="14083" width="19.85546875" customWidth="1"/>
    <col min="14084" max="14084" width="4.7109375" customWidth="1"/>
    <col min="14085" max="14085" width="7.85546875" customWidth="1"/>
    <col min="14086" max="14086" width="4.7109375" customWidth="1"/>
    <col min="14087" max="14087" width="9.28515625" customWidth="1"/>
    <col min="14088" max="14088" width="4.7109375" customWidth="1"/>
    <col min="14089" max="14089" width="9.28515625" customWidth="1"/>
    <col min="14090" max="14090" width="4.7109375" customWidth="1"/>
    <col min="14091" max="14091" width="9.28515625" customWidth="1"/>
    <col min="14092" max="14092" width="4.7109375" customWidth="1"/>
    <col min="14093" max="14093" width="9.28515625" customWidth="1"/>
    <col min="14094" max="14094" width="4.7109375" customWidth="1"/>
    <col min="14095" max="14095" width="9.28515625" customWidth="1"/>
    <col min="14096" max="14096" width="4.7109375" customWidth="1"/>
    <col min="14097" max="14097" width="9.28515625" customWidth="1"/>
    <col min="14098" max="14098" width="4.7109375" customWidth="1"/>
    <col min="14099" max="14099" width="9.28515625" customWidth="1"/>
    <col min="14100" max="14100" width="10.85546875" customWidth="1"/>
    <col min="14101" max="14101" width="6.7109375" customWidth="1"/>
    <col min="14102" max="14102" width="10" customWidth="1"/>
    <col min="14103" max="14103" width="10.5703125" customWidth="1"/>
    <col min="14104" max="14111" width="0" hidden="1" customWidth="1"/>
    <col min="14337" max="14337" width="5.140625" customWidth="1"/>
    <col min="14338" max="14338" width="21.85546875" bestFit="1" customWidth="1"/>
    <col min="14339" max="14339" width="19.85546875" customWidth="1"/>
    <col min="14340" max="14340" width="4.7109375" customWidth="1"/>
    <col min="14341" max="14341" width="7.85546875" customWidth="1"/>
    <col min="14342" max="14342" width="4.7109375" customWidth="1"/>
    <col min="14343" max="14343" width="9.28515625" customWidth="1"/>
    <col min="14344" max="14344" width="4.7109375" customWidth="1"/>
    <col min="14345" max="14345" width="9.28515625" customWidth="1"/>
    <col min="14346" max="14346" width="4.7109375" customWidth="1"/>
    <col min="14347" max="14347" width="9.28515625" customWidth="1"/>
    <col min="14348" max="14348" width="4.7109375" customWidth="1"/>
    <col min="14349" max="14349" width="9.28515625" customWidth="1"/>
    <col min="14350" max="14350" width="4.7109375" customWidth="1"/>
    <col min="14351" max="14351" width="9.28515625" customWidth="1"/>
    <col min="14352" max="14352" width="4.7109375" customWidth="1"/>
    <col min="14353" max="14353" width="9.28515625" customWidth="1"/>
    <col min="14354" max="14354" width="4.7109375" customWidth="1"/>
    <col min="14355" max="14355" width="9.28515625" customWidth="1"/>
    <col min="14356" max="14356" width="10.85546875" customWidth="1"/>
    <col min="14357" max="14357" width="6.7109375" customWidth="1"/>
    <col min="14358" max="14358" width="10" customWidth="1"/>
    <col min="14359" max="14359" width="10.5703125" customWidth="1"/>
    <col min="14360" max="14367" width="0" hidden="1" customWidth="1"/>
    <col min="14593" max="14593" width="5.140625" customWidth="1"/>
    <col min="14594" max="14594" width="21.85546875" bestFit="1" customWidth="1"/>
    <col min="14595" max="14595" width="19.85546875" customWidth="1"/>
    <col min="14596" max="14596" width="4.7109375" customWidth="1"/>
    <col min="14597" max="14597" width="7.85546875" customWidth="1"/>
    <col min="14598" max="14598" width="4.7109375" customWidth="1"/>
    <col min="14599" max="14599" width="9.28515625" customWidth="1"/>
    <col min="14600" max="14600" width="4.7109375" customWidth="1"/>
    <col min="14601" max="14601" width="9.28515625" customWidth="1"/>
    <col min="14602" max="14602" width="4.7109375" customWidth="1"/>
    <col min="14603" max="14603" width="9.28515625" customWidth="1"/>
    <col min="14604" max="14604" width="4.7109375" customWidth="1"/>
    <col min="14605" max="14605" width="9.28515625" customWidth="1"/>
    <col min="14606" max="14606" width="4.7109375" customWidth="1"/>
    <col min="14607" max="14607" width="9.28515625" customWidth="1"/>
    <col min="14608" max="14608" width="4.7109375" customWidth="1"/>
    <col min="14609" max="14609" width="9.28515625" customWidth="1"/>
    <col min="14610" max="14610" width="4.7109375" customWidth="1"/>
    <col min="14611" max="14611" width="9.28515625" customWidth="1"/>
    <col min="14612" max="14612" width="10.85546875" customWidth="1"/>
    <col min="14613" max="14613" width="6.7109375" customWidth="1"/>
    <col min="14614" max="14614" width="10" customWidth="1"/>
    <col min="14615" max="14615" width="10.5703125" customWidth="1"/>
    <col min="14616" max="14623" width="0" hidden="1" customWidth="1"/>
    <col min="14849" max="14849" width="5.140625" customWidth="1"/>
    <col min="14850" max="14850" width="21.85546875" bestFit="1" customWidth="1"/>
    <col min="14851" max="14851" width="19.85546875" customWidth="1"/>
    <col min="14852" max="14852" width="4.7109375" customWidth="1"/>
    <col min="14853" max="14853" width="7.85546875" customWidth="1"/>
    <col min="14854" max="14854" width="4.7109375" customWidth="1"/>
    <col min="14855" max="14855" width="9.28515625" customWidth="1"/>
    <col min="14856" max="14856" width="4.7109375" customWidth="1"/>
    <col min="14857" max="14857" width="9.28515625" customWidth="1"/>
    <col min="14858" max="14858" width="4.7109375" customWidth="1"/>
    <col min="14859" max="14859" width="9.28515625" customWidth="1"/>
    <col min="14860" max="14860" width="4.7109375" customWidth="1"/>
    <col min="14861" max="14861" width="9.28515625" customWidth="1"/>
    <col min="14862" max="14862" width="4.7109375" customWidth="1"/>
    <col min="14863" max="14863" width="9.28515625" customWidth="1"/>
    <col min="14864" max="14864" width="4.7109375" customWidth="1"/>
    <col min="14865" max="14865" width="9.28515625" customWidth="1"/>
    <col min="14866" max="14866" width="4.7109375" customWidth="1"/>
    <col min="14867" max="14867" width="9.28515625" customWidth="1"/>
    <col min="14868" max="14868" width="10.85546875" customWidth="1"/>
    <col min="14869" max="14869" width="6.7109375" customWidth="1"/>
    <col min="14870" max="14870" width="10" customWidth="1"/>
    <col min="14871" max="14871" width="10.5703125" customWidth="1"/>
    <col min="14872" max="14879" width="0" hidden="1" customWidth="1"/>
    <col min="15105" max="15105" width="5.140625" customWidth="1"/>
    <col min="15106" max="15106" width="21.85546875" bestFit="1" customWidth="1"/>
    <col min="15107" max="15107" width="19.85546875" customWidth="1"/>
    <col min="15108" max="15108" width="4.7109375" customWidth="1"/>
    <col min="15109" max="15109" width="7.85546875" customWidth="1"/>
    <col min="15110" max="15110" width="4.7109375" customWidth="1"/>
    <col min="15111" max="15111" width="9.28515625" customWidth="1"/>
    <col min="15112" max="15112" width="4.7109375" customWidth="1"/>
    <col min="15113" max="15113" width="9.28515625" customWidth="1"/>
    <col min="15114" max="15114" width="4.7109375" customWidth="1"/>
    <col min="15115" max="15115" width="9.28515625" customWidth="1"/>
    <col min="15116" max="15116" width="4.7109375" customWidth="1"/>
    <col min="15117" max="15117" width="9.28515625" customWidth="1"/>
    <col min="15118" max="15118" width="4.7109375" customWidth="1"/>
    <col min="15119" max="15119" width="9.28515625" customWidth="1"/>
    <col min="15120" max="15120" width="4.7109375" customWidth="1"/>
    <col min="15121" max="15121" width="9.28515625" customWidth="1"/>
    <col min="15122" max="15122" width="4.7109375" customWidth="1"/>
    <col min="15123" max="15123" width="9.28515625" customWidth="1"/>
    <col min="15124" max="15124" width="10.85546875" customWidth="1"/>
    <col min="15125" max="15125" width="6.7109375" customWidth="1"/>
    <col min="15126" max="15126" width="10" customWidth="1"/>
    <col min="15127" max="15127" width="10.5703125" customWidth="1"/>
    <col min="15128" max="15135" width="0" hidden="1" customWidth="1"/>
    <col min="15361" max="15361" width="5.140625" customWidth="1"/>
    <col min="15362" max="15362" width="21.85546875" bestFit="1" customWidth="1"/>
    <col min="15363" max="15363" width="19.85546875" customWidth="1"/>
    <col min="15364" max="15364" width="4.7109375" customWidth="1"/>
    <col min="15365" max="15365" width="7.85546875" customWidth="1"/>
    <col min="15366" max="15366" width="4.7109375" customWidth="1"/>
    <col min="15367" max="15367" width="9.28515625" customWidth="1"/>
    <col min="15368" max="15368" width="4.7109375" customWidth="1"/>
    <col min="15369" max="15369" width="9.28515625" customWidth="1"/>
    <col min="15370" max="15370" width="4.7109375" customWidth="1"/>
    <col min="15371" max="15371" width="9.28515625" customWidth="1"/>
    <col min="15372" max="15372" width="4.7109375" customWidth="1"/>
    <col min="15373" max="15373" width="9.28515625" customWidth="1"/>
    <col min="15374" max="15374" width="4.7109375" customWidth="1"/>
    <col min="15375" max="15375" width="9.28515625" customWidth="1"/>
    <col min="15376" max="15376" width="4.7109375" customWidth="1"/>
    <col min="15377" max="15377" width="9.28515625" customWidth="1"/>
    <col min="15378" max="15378" width="4.7109375" customWidth="1"/>
    <col min="15379" max="15379" width="9.28515625" customWidth="1"/>
    <col min="15380" max="15380" width="10.85546875" customWidth="1"/>
    <col min="15381" max="15381" width="6.7109375" customWidth="1"/>
    <col min="15382" max="15382" width="10" customWidth="1"/>
    <col min="15383" max="15383" width="10.5703125" customWidth="1"/>
    <col min="15384" max="15391" width="0" hidden="1" customWidth="1"/>
    <col min="15617" max="15617" width="5.140625" customWidth="1"/>
    <col min="15618" max="15618" width="21.85546875" bestFit="1" customWidth="1"/>
    <col min="15619" max="15619" width="19.85546875" customWidth="1"/>
    <col min="15620" max="15620" width="4.7109375" customWidth="1"/>
    <col min="15621" max="15621" width="7.85546875" customWidth="1"/>
    <col min="15622" max="15622" width="4.7109375" customWidth="1"/>
    <col min="15623" max="15623" width="9.28515625" customWidth="1"/>
    <col min="15624" max="15624" width="4.7109375" customWidth="1"/>
    <col min="15625" max="15625" width="9.28515625" customWidth="1"/>
    <col min="15626" max="15626" width="4.7109375" customWidth="1"/>
    <col min="15627" max="15627" width="9.28515625" customWidth="1"/>
    <col min="15628" max="15628" width="4.7109375" customWidth="1"/>
    <col min="15629" max="15629" width="9.28515625" customWidth="1"/>
    <col min="15630" max="15630" width="4.7109375" customWidth="1"/>
    <col min="15631" max="15631" width="9.28515625" customWidth="1"/>
    <col min="15632" max="15632" width="4.7109375" customWidth="1"/>
    <col min="15633" max="15633" width="9.28515625" customWidth="1"/>
    <col min="15634" max="15634" width="4.7109375" customWidth="1"/>
    <col min="15635" max="15635" width="9.28515625" customWidth="1"/>
    <col min="15636" max="15636" width="10.85546875" customWidth="1"/>
    <col min="15637" max="15637" width="6.7109375" customWidth="1"/>
    <col min="15638" max="15638" width="10" customWidth="1"/>
    <col min="15639" max="15639" width="10.5703125" customWidth="1"/>
    <col min="15640" max="15647" width="0" hidden="1" customWidth="1"/>
    <col min="15873" max="15873" width="5.140625" customWidth="1"/>
    <col min="15874" max="15874" width="21.85546875" bestFit="1" customWidth="1"/>
    <col min="15875" max="15875" width="19.85546875" customWidth="1"/>
    <col min="15876" max="15876" width="4.7109375" customWidth="1"/>
    <col min="15877" max="15877" width="7.85546875" customWidth="1"/>
    <col min="15878" max="15878" width="4.7109375" customWidth="1"/>
    <col min="15879" max="15879" width="9.28515625" customWidth="1"/>
    <col min="15880" max="15880" width="4.7109375" customWidth="1"/>
    <col min="15881" max="15881" width="9.28515625" customWidth="1"/>
    <col min="15882" max="15882" width="4.7109375" customWidth="1"/>
    <col min="15883" max="15883" width="9.28515625" customWidth="1"/>
    <col min="15884" max="15884" width="4.7109375" customWidth="1"/>
    <col min="15885" max="15885" width="9.28515625" customWidth="1"/>
    <col min="15886" max="15886" width="4.7109375" customWidth="1"/>
    <col min="15887" max="15887" width="9.28515625" customWidth="1"/>
    <col min="15888" max="15888" width="4.7109375" customWidth="1"/>
    <col min="15889" max="15889" width="9.28515625" customWidth="1"/>
    <col min="15890" max="15890" width="4.7109375" customWidth="1"/>
    <col min="15891" max="15891" width="9.28515625" customWidth="1"/>
    <col min="15892" max="15892" width="10.85546875" customWidth="1"/>
    <col min="15893" max="15893" width="6.7109375" customWidth="1"/>
    <col min="15894" max="15894" width="10" customWidth="1"/>
    <col min="15895" max="15895" width="10.5703125" customWidth="1"/>
    <col min="15896" max="15903" width="0" hidden="1" customWidth="1"/>
    <col min="16129" max="16129" width="5.140625" customWidth="1"/>
    <col min="16130" max="16130" width="21.85546875" bestFit="1" customWidth="1"/>
    <col min="16131" max="16131" width="19.85546875" customWidth="1"/>
    <col min="16132" max="16132" width="4.7109375" customWidth="1"/>
    <col min="16133" max="16133" width="7.85546875" customWidth="1"/>
    <col min="16134" max="16134" width="4.7109375" customWidth="1"/>
    <col min="16135" max="16135" width="9.28515625" customWidth="1"/>
    <col min="16136" max="16136" width="4.7109375" customWidth="1"/>
    <col min="16137" max="16137" width="9.28515625" customWidth="1"/>
    <col min="16138" max="16138" width="4.7109375" customWidth="1"/>
    <col min="16139" max="16139" width="9.28515625" customWidth="1"/>
    <col min="16140" max="16140" width="4.7109375" customWidth="1"/>
    <col min="16141" max="16141" width="9.28515625" customWidth="1"/>
    <col min="16142" max="16142" width="4.7109375" customWidth="1"/>
    <col min="16143" max="16143" width="9.28515625" customWidth="1"/>
    <col min="16144" max="16144" width="4.7109375" customWidth="1"/>
    <col min="16145" max="16145" width="9.28515625" customWidth="1"/>
    <col min="16146" max="16146" width="4.7109375" customWidth="1"/>
    <col min="16147" max="16147" width="9.28515625" customWidth="1"/>
    <col min="16148" max="16148" width="10.85546875" customWidth="1"/>
    <col min="16149" max="16149" width="6.7109375" customWidth="1"/>
    <col min="16150" max="16150" width="10" customWidth="1"/>
    <col min="16151" max="16151" width="10.5703125" customWidth="1"/>
    <col min="16152" max="16159" width="0" hidden="1" customWidth="1"/>
  </cols>
  <sheetData>
    <row r="1" spans="1:31" ht="23.25" x14ac:dyDescent="0.35">
      <c r="B1" s="1973" t="s">
        <v>0</v>
      </c>
      <c r="C1" s="1973"/>
      <c r="K1" s="336" t="s">
        <v>1</v>
      </c>
      <c r="Q1"/>
    </row>
    <row r="2" spans="1:31" ht="23.25" x14ac:dyDescent="0.35">
      <c r="B2" s="1974" t="s">
        <v>2</v>
      </c>
      <c r="C2" s="1974"/>
      <c r="K2" s="336" t="s">
        <v>317</v>
      </c>
      <c r="Z2" s="337"/>
    </row>
    <row r="3" spans="1:31" ht="23.25" x14ac:dyDescent="0.35">
      <c r="K3" s="336" t="s">
        <v>29</v>
      </c>
      <c r="AA3" s="344"/>
    </row>
    <row r="4" spans="1:31" ht="15.75" thickBot="1" x14ac:dyDescent="0.25">
      <c r="B4" s="339"/>
      <c r="D4" s="340"/>
      <c r="E4" s="341"/>
      <c r="H4" s="340"/>
      <c r="I4" s="341"/>
      <c r="L4" s="340"/>
      <c r="M4" s="341"/>
      <c r="P4" s="340"/>
      <c r="Q4" s="341"/>
    </row>
    <row r="5" spans="1:31" s="342" customFormat="1" ht="27.75" customHeight="1" thickTop="1" x14ac:dyDescent="0.2">
      <c r="A5" s="1975" t="s">
        <v>4</v>
      </c>
      <c r="B5" s="1977" t="s">
        <v>30</v>
      </c>
      <c r="C5" s="1979" t="s">
        <v>5</v>
      </c>
      <c r="D5" s="1969" t="s">
        <v>6</v>
      </c>
      <c r="E5" s="1970"/>
      <c r="F5" s="1971" t="s">
        <v>7</v>
      </c>
      <c r="G5" s="1972"/>
      <c r="H5" s="1969" t="s">
        <v>8</v>
      </c>
      <c r="I5" s="1970"/>
      <c r="J5" s="1971" t="s">
        <v>9</v>
      </c>
      <c r="K5" s="1972"/>
      <c r="L5" s="1969" t="s">
        <v>10</v>
      </c>
      <c r="M5" s="1970"/>
      <c r="N5" s="1971" t="s">
        <v>11</v>
      </c>
      <c r="O5" s="1972"/>
      <c r="P5" s="1969" t="s">
        <v>12</v>
      </c>
      <c r="Q5" s="1970"/>
      <c r="R5" s="1971" t="s">
        <v>13</v>
      </c>
      <c r="S5" s="1972"/>
      <c r="T5" s="1174" t="s">
        <v>199</v>
      </c>
      <c r="U5" s="1957" t="s">
        <v>18</v>
      </c>
      <c r="V5" s="1958"/>
      <c r="W5" s="1959"/>
    </row>
    <row r="6" spans="1:31" s="342" customFormat="1" ht="27.75" customHeight="1" x14ac:dyDescent="0.2">
      <c r="A6" s="1976"/>
      <c r="B6" s="1978"/>
      <c r="C6" s="1980"/>
      <c r="D6" s="1963" t="s">
        <v>726</v>
      </c>
      <c r="E6" s="1964"/>
      <c r="F6" s="1965" t="s">
        <v>727</v>
      </c>
      <c r="G6" s="1966"/>
      <c r="H6" s="1963" t="s">
        <v>728</v>
      </c>
      <c r="I6" s="1964"/>
      <c r="J6" s="1963" t="s">
        <v>729</v>
      </c>
      <c r="K6" s="1964"/>
      <c r="L6" s="1963" t="s">
        <v>730</v>
      </c>
      <c r="M6" s="1964"/>
      <c r="N6" s="1963" t="s">
        <v>731</v>
      </c>
      <c r="O6" s="1964"/>
      <c r="P6" s="1965" t="s">
        <v>695</v>
      </c>
      <c r="Q6" s="1964"/>
      <c r="R6" s="1965" t="s">
        <v>696</v>
      </c>
      <c r="S6" s="1964"/>
      <c r="T6" s="1175">
        <v>-0.5</v>
      </c>
      <c r="U6" s="1960"/>
      <c r="V6" s="1961"/>
      <c r="W6" s="1962"/>
    </row>
    <row r="7" spans="1:31" s="342" customFormat="1" ht="12.75" customHeight="1" x14ac:dyDescent="0.2">
      <c r="A7" s="1976"/>
      <c r="B7" s="1978"/>
      <c r="C7" s="1980"/>
      <c r="D7" s="1176"/>
      <c r="E7" s="1177"/>
      <c r="F7" s="1176"/>
      <c r="G7" s="1178"/>
      <c r="H7" s="1179"/>
      <c r="I7" s="1177"/>
      <c r="J7" s="1176"/>
      <c r="K7" s="1178"/>
      <c r="L7" s="1179"/>
      <c r="M7" s="1177"/>
      <c r="N7" s="1176"/>
      <c r="O7" s="1180"/>
      <c r="P7" s="1179"/>
      <c r="Q7" s="1180"/>
      <c r="R7" s="1179"/>
      <c r="S7" s="1178"/>
      <c r="T7" s="1181"/>
      <c r="U7" s="1179"/>
      <c r="V7" s="1182"/>
      <c r="W7" s="1183"/>
      <c r="X7" s="343"/>
      <c r="Y7" s="344"/>
      <c r="Z7" s="344"/>
      <c r="AA7" s="344"/>
      <c r="AB7" s="344"/>
    </row>
    <row r="8" spans="1:31" s="342" customFormat="1" ht="12.75" customHeight="1" x14ac:dyDescent="0.2">
      <c r="A8" s="1184"/>
      <c r="B8" s="1185"/>
      <c r="C8" s="1186"/>
      <c r="D8" s="1187" t="s">
        <v>19</v>
      </c>
      <c r="E8" s="1188" t="s">
        <v>20</v>
      </c>
      <c r="F8" s="1187" t="s">
        <v>19</v>
      </c>
      <c r="G8" s="1189" t="s">
        <v>20</v>
      </c>
      <c r="H8" s="1190" t="s">
        <v>19</v>
      </c>
      <c r="I8" s="1188" t="s">
        <v>20</v>
      </c>
      <c r="J8" s="1187" t="s">
        <v>19</v>
      </c>
      <c r="K8" s="1189" t="s">
        <v>20</v>
      </c>
      <c r="L8" s="1190" t="s">
        <v>19</v>
      </c>
      <c r="M8" s="1188" t="s">
        <v>20</v>
      </c>
      <c r="N8" s="1187" t="s">
        <v>19</v>
      </c>
      <c r="O8" s="1191" t="s">
        <v>20</v>
      </c>
      <c r="P8" s="1190" t="s">
        <v>19</v>
      </c>
      <c r="Q8" s="1188" t="s">
        <v>20</v>
      </c>
      <c r="R8" s="1187" t="s">
        <v>19</v>
      </c>
      <c r="S8" s="1189" t="s">
        <v>20</v>
      </c>
      <c r="T8" s="1192"/>
      <c r="U8" s="1190" t="s">
        <v>19</v>
      </c>
      <c r="V8" s="1193" t="s">
        <v>21</v>
      </c>
      <c r="W8" s="1194" t="s">
        <v>22</v>
      </c>
      <c r="X8" s="345"/>
      <c r="Y8" s="344"/>
      <c r="Z8" s="344"/>
      <c r="AA8" s="344"/>
      <c r="AB8" s="344"/>
    </row>
    <row r="9" spans="1:31" s="342" customFormat="1" ht="12.75" customHeight="1" thickBot="1" x14ac:dyDescent="0.25">
      <c r="A9" s="1195"/>
      <c r="B9" s="1196"/>
      <c r="C9" s="1197"/>
      <c r="D9" s="1198"/>
      <c r="E9" s="1199"/>
      <c r="F9" s="1198"/>
      <c r="G9" s="1200"/>
      <c r="H9" s="1198"/>
      <c r="I9" s="1199"/>
      <c r="J9" s="1198"/>
      <c r="K9" s="1200"/>
      <c r="L9" s="1198"/>
      <c r="M9" s="1199"/>
      <c r="N9" s="1198"/>
      <c r="O9" s="1200"/>
      <c r="P9" s="1198"/>
      <c r="Q9" s="1199"/>
      <c r="R9" s="1198"/>
      <c r="S9" s="1200"/>
      <c r="T9" s="1201"/>
      <c r="U9" s="1202"/>
      <c r="V9" s="1203"/>
      <c r="W9" s="1204"/>
      <c r="X9" s="345"/>
      <c r="Y9" s="344"/>
      <c r="Z9" s="344"/>
      <c r="AA9" s="344"/>
      <c r="AB9" s="344"/>
      <c r="AD9" s="407" t="s">
        <v>200</v>
      </c>
      <c r="AE9" s="406">
        <v>0.5</v>
      </c>
    </row>
    <row r="10" spans="1:31" s="356" customFormat="1" ht="15" customHeight="1" thickTop="1" x14ac:dyDescent="0.2">
      <c r="A10" s="346">
        <v>1</v>
      </c>
      <c r="B10" s="1207" t="s">
        <v>735</v>
      </c>
      <c r="C10" s="368" t="s">
        <v>23</v>
      </c>
      <c r="D10" s="1303">
        <v>3</v>
      </c>
      <c r="E10" s="351">
        <v>15090</v>
      </c>
      <c r="F10" s="1304">
        <v>3</v>
      </c>
      <c r="G10" s="349">
        <v>18370</v>
      </c>
      <c r="H10" s="1303">
        <v>2</v>
      </c>
      <c r="I10" s="351">
        <v>16340</v>
      </c>
      <c r="J10" s="1304">
        <v>1</v>
      </c>
      <c r="K10" s="352">
        <v>21200</v>
      </c>
      <c r="L10" s="1303">
        <v>3</v>
      </c>
      <c r="M10" s="351">
        <v>1495</v>
      </c>
      <c r="N10" s="1304">
        <v>1</v>
      </c>
      <c r="O10" s="352">
        <v>10400</v>
      </c>
      <c r="P10" s="1303">
        <v>2</v>
      </c>
      <c r="Q10" s="351">
        <v>9334</v>
      </c>
      <c r="R10" s="1304">
        <v>3</v>
      </c>
      <c r="S10" s="351">
        <v>7110</v>
      </c>
      <c r="T10" s="1305">
        <f t="shared" ref="T10" si="0">IF( ISNUMBER(AE10)=TRUE,AE10,"")</f>
        <v>1.5</v>
      </c>
      <c r="U10" s="1437">
        <f t="shared" ref="U10" si="1">IF(ISNUMBER(D10)=TRUE,SUM(D10,F10,H10,J10,L10,N10,P10,R10)-T10,"")</f>
        <v>16.5</v>
      </c>
      <c r="V10" s="807">
        <f t="shared" ref="V10" si="2">IF(ISNUMBER(E10)=TRUE,SUM(E10,G10,I10,K10,M10,O10,Q10,S10),"")</f>
        <v>99339</v>
      </c>
      <c r="W10" s="1436">
        <f t="shared" ref="W10:W17" si="3">IF(ISNUMBER(AC10)=TRUE,AC10,"")</f>
        <v>1</v>
      </c>
      <c r="X10" s="356">
        <f t="shared" ref="X10:X19" si="4">IF(ISNUMBER(W10)=TRUE,1,"")</f>
        <v>1</v>
      </c>
      <c r="Y10" s="356">
        <f>IF(ISNUMBER(U10)=TRUE,U10,"")</f>
        <v>16.5</v>
      </c>
      <c r="Z10" s="356">
        <f>IF(ISNUMBER(V10)=TRUE,V10,"")</f>
        <v>99339</v>
      </c>
      <c r="AA10" s="357">
        <f>MAX(E10,G10,I10,K10,M10,O10,Q10,S10)</f>
        <v>21200</v>
      </c>
      <c r="AB10" s="356">
        <f>IF(ISNUMBER(Y10)=TRUE,Y10-Z10/100000-AA10/1000000000,"")</f>
        <v>15.506588799999999</v>
      </c>
      <c r="AC10" s="356">
        <f t="shared" ref="AC10:AC19" si="5">IF(ISNUMBER(AB10)=TRUE,RANK(AB10,$AB$10:$AB$19,1),"")</f>
        <v>1</v>
      </c>
      <c r="AD10" s="356">
        <f>IF(OR(ISNUMBER(D10)=TRUE,ISNUMBER(F10)=TRUE,ISNUMBER(H10)=TRUE,ISNUMBER(J10)=TRUE,ISNUMBER(L10)=TRUE,ISNUMBER(N10)=TRUE,ISNUMBER(P10)=TRUE,ISNUMBER(R10)=TRUE),MAX(D10,F10,H10,J10,L10,N10,P10,R10),"")</f>
        <v>3</v>
      </c>
      <c r="AE10" s="356">
        <f>IF(ISNUMBER(AD10),AD10*50%,"")</f>
        <v>1.5</v>
      </c>
    </row>
    <row r="11" spans="1:31" s="356" customFormat="1" ht="15" customHeight="1" x14ac:dyDescent="0.2">
      <c r="A11" s="358">
        <v>2</v>
      </c>
      <c r="B11" s="1434" t="s">
        <v>733</v>
      </c>
      <c r="C11" s="370" t="s">
        <v>23</v>
      </c>
      <c r="D11" s="1306">
        <v>2</v>
      </c>
      <c r="E11" s="362">
        <v>16740</v>
      </c>
      <c r="F11" s="1307">
        <v>2</v>
      </c>
      <c r="G11" s="361">
        <v>19930</v>
      </c>
      <c r="H11" s="1306">
        <v>6</v>
      </c>
      <c r="I11" s="362">
        <v>8570</v>
      </c>
      <c r="J11" s="1307">
        <v>2</v>
      </c>
      <c r="K11" s="361">
        <v>14760</v>
      </c>
      <c r="L11" s="1306">
        <v>5</v>
      </c>
      <c r="M11" s="362">
        <v>1025</v>
      </c>
      <c r="N11" s="1307">
        <v>2</v>
      </c>
      <c r="O11" s="361">
        <v>10150</v>
      </c>
      <c r="P11" s="1303">
        <v>1</v>
      </c>
      <c r="Q11" s="351">
        <v>14109</v>
      </c>
      <c r="R11" s="1307">
        <v>2</v>
      </c>
      <c r="S11" s="362">
        <v>7253</v>
      </c>
      <c r="T11" s="1305">
        <f t="shared" ref="T11:T17" si="6">IF( ISNUMBER(AE11)=TRUE,AE11,"")</f>
        <v>3</v>
      </c>
      <c r="U11" s="1437">
        <f t="shared" ref="U11:U17" si="7">IF(ISNUMBER(D11)=TRUE,SUM(D11,F11,H11,J11,L11,N11,P11,R11)-T11,"")</f>
        <v>19</v>
      </c>
      <c r="V11" s="807">
        <f t="shared" ref="V11:V17" si="8">IF(ISNUMBER(E11)=TRUE,SUM(E11,G11,I11,K11,M11,O11,Q11,S11),"")</f>
        <v>92537</v>
      </c>
      <c r="W11" s="1436">
        <f t="shared" si="3"/>
        <v>2</v>
      </c>
      <c r="X11" s="356">
        <f t="shared" si="4"/>
        <v>1</v>
      </c>
      <c r="Y11" s="356">
        <f t="shared" ref="Y11:Z19" si="9">IF(ISNUMBER(U11)=TRUE,U11,"")</f>
        <v>19</v>
      </c>
      <c r="Z11" s="356">
        <f t="shared" si="9"/>
        <v>92537</v>
      </c>
      <c r="AA11" s="357">
        <f t="shared" ref="AA11:AA19" si="10">MAX(E11,G11,I11,K11,M11,O11,Q11,S11)</f>
        <v>19930</v>
      </c>
      <c r="AB11" s="356">
        <f t="shared" ref="AB11:AB19" si="11">IF(ISNUMBER(Y11)=TRUE,Y11-Z11/100000-AA11/1000000000,"")</f>
        <v>18.074610069999999</v>
      </c>
      <c r="AC11" s="356">
        <f t="shared" si="5"/>
        <v>2</v>
      </c>
      <c r="AD11" s="356">
        <f t="shared" ref="AD11:AD19" si="12">IF(OR(ISNUMBER(D11)=TRUE,ISNUMBER(F11)=TRUE,ISNUMBER(H11)=TRUE,ISNUMBER(J11)=TRUE,ISNUMBER(L11)=TRUE,ISNUMBER(N11)=TRUE,ISNUMBER(P11)=TRUE,ISNUMBER(R11)=TRUE),MAX(D11,F11,H11,J11,L11,N11,P11,R11),"")</f>
        <v>6</v>
      </c>
      <c r="AE11" s="356">
        <f t="shared" ref="AE11:AE19" si="13">IF(ISNUMBER(AD11),AD11*50%,"")</f>
        <v>3</v>
      </c>
    </row>
    <row r="12" spans="1:31" s="356" customFormat="1" ht="15" customHeight="1" x14ac:dyDescent="0.2">
      <c r="A12" s="358">
        <v>3</v>
      </c>
      <c r="B12" s="1434" t="s">
        <v>732</v>
      </c>
      <c r="C12" s="370" t="s">
        <v>174</v>
      </c>
      <c r="D12" s="1306">
        <v>1</v>
      </c>
      <c r="E12" s="362">
        <v>19340</v>
      </c>
      <c r="F12" s="1307">
        <v>4</v>
      </c>
      <c r="G12" s="361">
        <v>17340</v>
      </c>
      <c r="H12" s="1306">
        <v>1</v>
      </c>
      <c r="I12" s="362">
        <v>24150</v>
      </c>
      <c r="J12" s="1307">
        <v>6</v>
      </c>
      <c r="K12" s="361">
        <v>8895</v>
      </c>
      <c r="L12" s="1306">
        <v>6</v>
      </c>
      <c r="M12" s="362">
        <v>1005</v>
      </c>
      <c r="N12" s="1307">
        <v>3</v>
      </c>
      <c r="O12" s="361">
        <v>5950</v>
      </c>
      <c r="P12" s="1303">
        <v>4</v>
      </c>
      <c r="Q12" s="351">
        <v>9002</v>
      </c>
      <c r="R12" s="1307">
        <v>1</v>
      </c>
      <c r="S12" s="362">
        <v>12508</v>
      </c>
      <c r="T12" s="1305">
        <f t="shared" si="6"/>
        <v>3</v>
      </c>
      <c r="U12" s="1437">
        <f t="shared" si="7"/>
        <v>23</v>
      </c>
      <c r="V12" s="807">
        <f t="shared" si="8"/>
        <v>98190</v>
      </c>
      <c r="W12" s="1436">
        <f t="shared" si="3"/>
        <v>3</v>
      </c>
      <c r="X12" s="356">
        <f t="shared" si="4"/>
        <v>1</v>
      </c>
      <c r="Y12" s="356">
        <f t="shared" si="9"/>
        <v>23</v>
      </c>
      <c r="Z12" s="356">
        <f t="shared" si="9"/>
        <v>98190</v>
      </c>
      <c r="AA12" s="357">
        <f t="shared" si="10"/>
        <v>24150</v>
      </c>
      <c r="AB12" s="356">
        <f t="shared" si="11"/>
        <v>22.018075849999999</v>
      </c>
      <c r="AC12" s="356">
        <f t="shared" si="5"/>
        <v>3</v>
      </c>
      <c r="AD12" s="356">
        <f t="shared" si="12"/>
        <v>6</v>
      </c>
      <c r="AE12" s="356">
        <f t="shared" si="13"/>
        <v>3</v>
      </c>
    </row>
    <row r="13" spans="1:31" s="356" customFormat="1" ht="15" customHeight="1" x14ac:dyDescent="0.2">
      <c r="A13" s="346">
        <v>4</v>
      </c>
      <c r="B13" s="1434" t="s">
        <v>734</v>
      </c>
      <c r="C13" s="370" t="s">
        <v>393</v>
      </c>
      <c r="D13" s="1306">
        <v>5</v>
      </c>
      <c r="E13" s="362">
        <v>12330</v>
      </c>
      <c r="F13" s="1307">
        <v>1</v>
      </c>
      <c r="G13" s="361">
        <v>22070</v>
      </c>
      <c r="H13" s="1306">
        <v>5</v>
      </c>
      <c r="I13" s="362">
        <v>9735</v>
      </c>
      <c r="J13" s="1307">
        <v>4</v>
      </c>
      <c r="K13" s="361">
        <v>11950</v>
      </c>
      <c r="L13" s="1306">
        <v>1</v>
      </c>
      <c r="M13" s="362">
        <v>1850</v>
      </c>
      <c r="N13" s="1307">
        <v>7</v>
      </c>
      <c r="O13" s="361">
        <v>1430</v>
      </c>
      <c r="P13" s="1303">
        <v>3</v>
      </c>
      <c r="Q13" s="351">
        <v>9032</v>
      </c>
      <c r="R13" s="1307">
        <v>4</v>
      </c>
      <c r="S13" s="362">
        <v>3825</v>
      </c>
      <c r="T13" s="1305">
        <f t="shared" si="6"/>
        <v>3.5</v>
      </c>
      <c r="U13" s="1437">
        <f t="shared" si="7"/>
        <v>26.5</v>
      </c>
      <c r="V13" s="807">
        <f t="shared" si="8"/>
        <v>72222</v>
      </c>
      <c r="W13" s="1436">
        <f t="shared" si="3"/>
        <v>4</v>
      </c>
      <c r="X13" s="356">
        <f t="shared" si="4"/>
        <v>1</v>
      </c>
      <c r="Y13" s="356">
        <f t="shared" si="9"/>
        <v>26.5</v>
      </c>
      <c r="Z13" s="356">
        <f t="shared" si="9"/>
        <v>72222</v>
      </c>
      <c r="AA13" s="357">
        <f t="shared" si="10"/>
        <v>22070</v>
      </c>
      <c r="AB13" s="356">
        <f t="shared" si="11"/>
        <v>25.77775793</v>
      </c>
      <c r="AC13" s="356">
        <f t="shared" si="5"/>
        <v>4</v>
      </c>
      <c r="AD13" s="356">
        <f t="shared" si="12"/>
        <v>7</v>
      </c>
      <c r="AE13" s="356">
        <f t="shared" si="13"/>
        <v>3.5</v>
      </c>
    </row>
    <row r="14" spans="1:31" s="356" customFormat="1" ht="15" customHeight="1" x14ac:dyDescent="0.2">
      <c r="A14" s="358">
        <v>5</v>
      </c>
      <c r="B14" s="1434" t="s">
        <v>736</v>
      </c>
      <c r="C14" s="370" t="s">
        <v>194</v>
      </c>
      <c r="D14" s="1306">
        <v>4</v>
      </c>
      <c r="E14" s="362">
        <v>12760</v>
      </c>
      <c r="F14" s="1307">
        <v>6</v>
      </c>
      <c r="G14" s="361">
        <v>13910</v>
      </c>
      <c r="H14" s="1306">
        <v>4</v>
      </c>
      <c r="I14" s="362">
        <v>9870</v>
      </c>
      <c r="J14" s="1307">
        <v>3</v>
      </c>
      <c r="K14" s="361">
        <v>13750</v>
      </c>
      <c r="L14" s="1306">
        <v>2</v>
      </c>
      <c r="M14" s="362">
        <v>1635</v>
      </c>
      <c r="N14" s="1307">
        <v>4</v>
      </c>
      <c r="O14" s="361">
        <v>4020</v>
      </c>
      <c r="P14" s="1303">
        <v>5</v>
      </c>
      <c r="Q14" s="351">
        <v>6574</v>
      </c>
      <c r="R14" s="1307">
        <v>7</v>
      </c>
      <c r="S14" s="362">
        <v>2562</v>
      </c>
      <c r="T14" s="1305">
        <f t="shared" si="6"/>
        <v>3.5</v>
      </c>
      <c r="U14" s="1437">
        <f t="shared" si="7"/>
        <v>31.5</v>
      </c>
      <c r="V14" s="807">
        <f t="shared" si="8"/>
        <v>65081</v>
      </c>
      <c r="W14" s="1436">
        <f t="shared" si="3"/>
        <v>5</v>
      </c>
      <c r="X14" s="356">
        <f t="shared" si="4"/>
        <v>1</v>
      </c>
      <c r="Y14" s="356">
        <f t="shared" si="9"/>
        <v>31.5</v>
      </c>
      <c r="Z14" s="356">
        <f t="shared" si="9"/>
        <v>65081</v>
      </c>
      <c r="AA14" s="357">
        <f t="shared" si="10"/>
        <v>13910</v>
      </c>
      <c r="AB14" s="356">
        <f t="shared" si="11"/>
        <v>30.84917609</v>
      </c>
      <c r="AC14" s="356">
        <f t="shared" si="5"/>
        <v>5</v>
      </c>
      <c r="AD14" s="356">
        <f t="shared" si="12"/>
        <v>7</v>
      </c>
      <c r="AE14" s="356">
        <f t="shared" si="13"/>
        <v>3.5</v>
      </c>
    </row>
    <row r="15" spans="1:31" s="356" customFormat="1" ht="15" customHeight="1" x14ac:dyDescent="0.2">
      <c r="A15" s="358">
        <v>6</v>
      </c>
      <c r="B15" s="1434" t="s">
        <v>737</v>
      </c>
      <c r="C15" s="370" t="s">
        <v>102</v>
      </c>
      <c r="D15" s="1306">
        <v>7</v>
      </c>
      <c r="E15" s="362">
        <v>11260</v>
      </c>
      <c r="F15" s="1307">
        <v>5</v>
      </c>
      <c r="G15" s="361">
        <v>16190</v>
      </c>
      <c r="H15" s="1306">
        <v>3</v>
      </c>
      <c r="I15" s="362">
        <v>11050</v>
      </c>
      <c r="J15" s="1307">
        <v>8</v>
      </c>
      <c r="K15" s="361">
        <v>5605</v>
      </c>
      <c r="L15" s="1306">
        <v>8</v>
      </c>
      <c r="M15" s="362">
        <v>610</v>
      </c>
      <c r="N15" s="1307">
        <v>8</v>
      </c>
      <c r="O15" s="361">
        <v>580</v>
      </c>
      <c r="P15" s="1303">
        <v>6</v>
      </c>
      <c r="Q15" s="351">
        <v>5253</v>
      </c>
      <c r="R15" s="1307">
        <v>5</v>
      </c>
      <c r="S15" s="362">
        <v>3052</v>
      </c>
      <c r="T15" s="1305">
        <f t="shared" si="6"/>
        <v>4</v>
      </c>
      <c r="U15" s="1437">
        <f t="shared" si="7"/>
        <v>46</v>
      </c>
      <c r="V15" s="807">
        <f t="shared" si="8"/>
        <v>53600</v>
      </c>
      <c r="W15" s="1436">
        <f t="shared" si="3"/>
        <v>6</v>
      </c>
      <c r="X15" s="356">
        <f t="shared" si="4"/>
        <v>1</v>
      </c>
      <c r="Y15" s="356">
        <f t="shared" si="9"/>
        <v>46</v>
      </c>
      <c r="Z15" s="356">
        <f t="shared" si="9"/>
        <v>53600</v>
      </c>
      <c r="AA15" s="357">
        <f t="shared" si="10"/>
        <v>16190</v>
      </c>
      <c r="AB15" s="356">
        <f t="shared" si="11"/>
        <v>45.463983810000002</v>
      </c>
      <c r="AC15" s="356">
        <f t="shared" si="5"/>
        <v>6</v>
      </c>
      <c r="AD15" s="356">
        <f t="shared" si="12"/>
        <v>8</v>
      </c>
      <c r="AE15" s="356">
        <f t="shared" si="13"/>
        <v>4</v>
      </c>
    </row>
    <row r="16" spans="1:31" s="356" customFormat="1" ht="15" customHeight="1" x14ac:dyDescent="0.2">
      <c r="A16" s="346">
        <v>7</v>
      </c>
      <c r="B16" s="1434" t="s">
        <v>738</v>
      </c>
      <c r="C16" s="370" t="s">
        <v>194</v>
      </c>
      <c r="D16" s="1306">
        <v>6</v>
      </c>
      <c r="E16" s="362">
        <v>12190</v>
      </c>
      <c r="F16" s="1307">
        <v>7</v>
      </c>
      <c r="G16" s="361">
        <v>13580</v>
      </c>
      <c r="H16" s="1306">
        <v>8</v>
      </c>
      <c r="I16" s="362">
        <v>3880</v>
      </c>
      <c r="J16" s="1307">
        <v>7</v>
      </c>
      <c r="K16" s="361">
        <v>7580</v>
      </c>
      <c r="L16" s="1306">
        <v>7</v>
      </c>
      <c r="M16" s="362">
        <v>890</v>
      </c>
      <c r="N16" s="1307">
        <v>6</v>
      </c>
      <c r="O16" s="361">
        <v>2640</v>
      </c>
      <c r="P16" s="1303">
        <v>7</v>
      </c>
      <c r="Q16" s="351">
        <v>2641</v>
      </c>
      <c r="R16" s="1307">
        <v>6</v>
      </c>
      <c r="S16" s="362">
        <v>2754</v>
      </c>
      <c r="T16" s="1305">
        <f t="shared" si="6"/>
        <v>4</v>
      </c>
      <c r="U16" s="1437">
        <f t="shared" si="7"/>
        <v>50</v>
      </c>
      <c r="V16" s="807">
        <f t="shared" si="8"/>
        <v>46155</v>
      </c>
      <c r="W16" s="1436">
        <f t="shared" si="3"/>
        <v>7</v>
      </c>
      <c r="X16" s="356">
        <f t="shared" si="4"/>
        <v>1</v>
      </c>
      <c r="Y16" s="356">
        <f t="shared" si="9"/>
        <v>50</v>
      </c>
      <c r="Z16" s="356">
        <f t="shared" si="9"/>
        <v>46155</v>
      </c>
      <c r="AA16" s="357">
        <f t="shared" si="10"/>
        <v>13580</v>
      </c>
      <c r="AB16" s="356">
        <f t="shared" si="11"/>
        <v>49.538436419999996</v>
      </c>
      <c r="AC16" s="356">
        <f t="shared" si="5"/>
        <v>7</v>
      </c>
      <c r="AD16" s="356">
        <f t="shared" si="12"/>
        <v>8</v>
      </c>
      <c r="AE16" s="356">
        <f t="shared" si="13"/>
        <v>4</v>
      </c>
    </row>
    <row r="17" spans="1:31" s="356" customFormat="1" ht="15" customHeight="1" x14ac:dyDescent="0.2">
      <c r="A17" s="1206">
        <v>8</v>
      </c>
      <c r="B17" s="1434" t="s">
        <v>739</v>
      </c>
      <c r="C17" s="370" t="s">
        <v>90</v>
      </c>
      <c r="D17" s="1306">
        <v>8</v>
      </c>
      <c r="E17" s="362">
        <v>9960</v>
      </c>
      <c r="F17" s="1307">
        <v>8</v>
      </c>
      <c r="G17" s="361">
        <v>13140</v>
      </c>
      <c r="H17" s="1306">
        <v>7</v>
      </c>
      <c r="I17" s="362">
        <v>8385</v>
      </c>
      <c r="J17" s="1307">
        <v>5</v>
      </c>
      <c r="K17" s="361">
        <v>11500</v>
      </c>
      <c r="L17" s="1306">
        <v>4</v>
      </c>
      <c r="M17" s="362">
        <v>1060</v>
      </c>
      <c r="N17" s="1307">
        <v>5</v>
      </c>
      <c r="O17" s="361">
        <v>2920</v>
      </c>
      <c r="P17" s="1303">
        <v>9</v>
      </c>
      <c r="Q17" s="351">
        <v>0</v>
      </c>
      <c r="R17" s="1307">
        <v>9</v>
      </c>
      <c r="S17" s="362"/>
      <c r="T17" s="1305">
        <f t="shared" si="6"/>
        <v>4.5</v>
      </c>
      <c r="U17" s="1437">
        <f t="shared" si="7"/>
        <v>50.5</v>
      </c>
      <c r="V17" s="807">
        <f t="shared" si="8"/>
        <v>46965</v>
      </c>
      <c r="W17" s="1436">
        <f t="shared" si="3"/>
        <v>8</v>
      </c>
      <c r="X17" s="356">
        <f t="shared" si="4"/>
        <v>1</v>
      </c>
      <c r="Y17" s="356">
        <f t="shared" si="9"/>
        <v>50.5</v>
      </c>
      <c r="Z17" s="356">
        <f t="shared" si="9"/>
        <v>46965</v>
      </c>
      <c r="AA17" s="357">
        <f t="shared" si="10"/>
        <v>13140</v>
      </c>
      <c r="AB17" s="356">
        <f t="shared" si="11"/>
        <v>50.030336859999998</v>
      </c>
      <c r="AC17" s="356">
        <f t="shared" si="5"/>
        <v>8</v>
      </c>
      <c r="AD17" s="356">
        <f t="shared" si="12"/>
        <v>9</v>
      </c>
      <c r="AE17" s="356">
        <f t="shared" si="13"/>
        <v>4.5</v>
      </c>
    </row>
    <row r="18" spans="1:31" s="356" customFormat="1" ht="15" customHeight="1" x14ac:dyDescent="0.2">
      <c r="A18" s="346"/>
      <c r="B18" s="367"/>
      <c r="C18" s="368"/>
      <c r="D18" s="350"/>
      <c r="E18" s="351"/>
      <c r="F18" s="348"/>
      <c r="G18" s="352"/>
      <c r="H18" s="350"/>
      <c r="I18" s="351"/>
      <c r="J18" s="348"/>
      <c r="K18" s="352"/>
      <c r="L18" s="350"/>
      <c r="M18" s="351"/>
      <c r="N18" s="348"/>
      <c r="O18" s="352"/>
      <c r="P18" s="350"/>
      <c r="Q18" s="351"/>
      <c r="R18" s="348"/>
      <c r="S18" s="352"/>
      <c r="T18" s="402" t="str">
        <f t="shared" ref="T18:T19" si="14">IF( ISNUMBER(AE18)=TRUE,AE18,"")</f>
        <v/>
      </c>
      <c r="U18" s="353" t="str">
        <f t="shared" ref="U18:U19" si="15">IF(ISNUMBER(D18)=TRUE,SUM(D18,F18,H18,J18,L18,N18,P18,R18)-T18,"")</f>
        <v/>
      </c>
      <c r="V18" s="354" t="str">
        <f t="shared" ref="V18:V19" si="16">IF(ISNUMBER(E18)=TRUE,SUM(E18,G18,I18,K18,M18,O18,Q18,S18),"")</f>
        <v/>
      </c>
      <c r="W18" s="355" t="str">
        <f t="shared" ref="W18:W19" si="17">IF(ISNUMBER(AC18)=TRUE,AC18,"")</f>
        <v/>
      </c>
      <c r="X18" s="356" t="str">
        <f t="shared" si="4"/>
        <v/>
      </c>
      <c r="Y18" s="356" t="str">
        <f t="shared" si="9"/>
        <v/>
      </c>
      <c r="Z18" s="356" t="str">
        <f t="shared" si="9"/>
        <v/>
      </c>
      <c r="AA18" s="357">
        <f t="shared" si="10"/>
        <v>0</v>
      </c>
      <c r="AB18" s="356" t="str">
        <f t="shared" si="11"/>
        <v/>
      </c>
      <c r="AC18" s="356" t="str">
        <f t="shared" si="5"/>
        <v/>
      </c>
      <c r="AD18" s="356" t="str">
        <f t="shared" si="12"/>
        <v/>
      </c>
      <c r="AE18" s="356" t="str">
        <f t="shared" si="13"/>
        <v/>
      </c>
    </row>
    <row r="19" spans="1:31" s="356" customFormat="1" ht="15" customHeight="1" x14ac:dyDescent="0.2">
      <c r="A19" s="346"/>
      <c r="B19" s="369"/>
      <c r="C19" s="370"/>
      <c r="D19" s="360"/>
      <c r="E19" s="362"/>
      <c r="F19" s="363"/>
      <c r="G19" s="361"/>
      <c r="H19" s="360"/>
      <c r="I19" s="362"/>
      <c r="J19" s="363"/>
      <c r="K19" s="361"/>
      <c r="L19" s="360"/>
      <c r="M19" s="362"/>
      <c r="N19" s="363"/>
      <c r="O19" s="361"/>
      <c r="P19" s="360"/>
      <c r="Q19" s="362"/>
      <c r="R19" s="363"/>
      <c r="S19" s="361"/>
      <c r="T19" s="402" t="str">
        <f t="shared" si="14"/>
        <v/>
      </c>
      <c r="U19" s="353" t="str">
        <f t="shared" si="15"/>
        <v/>
      </c>
      <c r="V19" s="354" t="str">
        <f t="shared" si="16"/>
        <v/>
      </c>
      <c r="W19" s="355" t="str">
        <f t="shared" si="17"/>
        <v/>
      </c>
      <c r="X19" s="356" t="str">
        <f t="shared" si="4"/>
        <v/>
      </c>
      <c r="Y19" s="356" t="str">
        <f t="shared" si="9"/>
        <v/>
      </c>
      <c r="Z19" s="356" t="str">
        <f t="shared" si="9"/>
        <v/>
      </c>
      <c r="AA19" s="357">
        <f t="shared" si="10"/>
        <v>0</v>
      </c>
      <c r="AB19" s="356" t="str">
        <f t="shared" si="11"/>
        <v/>
      </c>
      <c r="AC19" s="356" t="str">
        <f t="shared" si="5"/>
        <v/>
      </c>
      <c r="AD19" s="356" t="str">
        <f t="shared" si="12"/>
        <v/>
      </c>
      <c r="AE19" s="356" t="str">
        <f t="shared" si="13"/>
        <v/>
      </c>
    </row>
    <row r="20" spans="1:31" ht="15.75" x14ac:dyDescent="0.2">
      <c r="B20" s="380"/>
      <c r="C20" s="381"/>
      <c r="D20" s="382"/>
      <c r="E20" s="383"/>
      <c r="F20" s="382"/>
      <c r="G20" s="383"/>
      <c r="H20" s="382"/>
      <c r="I20" s="383"/>
      <c r="J20" s="382"/>
      <c r="K20" s="383"/>
      <c r="L20" s="382"/>
      <c r="M20" s="383"/>
      <c r="N20" s="382"/>
      <c r="O20" s="383"/>
      <c r="P20" s="382"/>
      <c r="Q20" s="383"/>
      <c r="R20" s="382"/>
      <c r="S20" s="383"/>
      <c r="T20" s="383"/>
      <c r="U20" s="382"/>
      <c r="V20" s="383"/>
      <c r="W20" s="384"/>
    </row>
    <row r="21" spans="1:31" ht="15.75" x14ac:dyDescent="0.2">
      <c r="B21" s="380"/>
      <c r="C21" s="381"/>
      <c r="D21" s="382"/>
      <c r="E21" s="383"/>
      <c r="F21" s="382"/>
      <c r="G21" s="383"/>
      <c r="H21" s="382"/>
      <c r="I21" s="383"/>
      <c r="J21" s="382"/>
      <c r="K21" s="383"/>
      <c r="L21" s="382"/>
      <c r="M21" s="383"/>
      <c r="N21" s="382"/>
      <c r="O21" s="383"/>
      <c r="P21" s="382"/>
      <c r="Q21" s="383"/>
      <c r="R21" s="382"/>
      <c r="S21" s="383"/>
      <c r="T21" s="383"/>
      <c r="U21" s="382"/>
      <c r="V21" s="383"/>
      <c r="W21" s="384"/>
    </row>
    <row r="22" spans="1:31" ht="15.75" x14ac:dyDescent="0.2">
      <c r="B22" s="380"/>
      <c r="C22" s="381"/>
      <c r="D22" s="382"/>
      <c r="E22" s="383"/>
      <c r="F22" s="382"/>
      <c r="G22" s="383"/>
      <c r="H22" s="382"/>
      <c r="I22" s="383"/>
      <c r="J22" s="382"/>
      <c r="K22" s="383"/>
      <c r="L22" s="382"/>
      <c r="M22" s="383"/>
      <c r="N22" s="382"/>
      <c r="O22" s="383"/>
      <c r="P22" s="382"/>
      <c r="Q22" s="383"/>
      <c r="R22" s="382"/>
      <c r="S22" s="383"/>
      <c r="T22" s="383"/>
      <c r="U22" s="382"/>
      <c r="V22" s="383"/>
      <c r="W22" s="384"/>
    </row>
  </sheetData>
  <sortState ref="B11:V17">
    <sortCondition ref="U11:U17"/>
    <sortCondition descending="1" ref="V11:V17"/>
  </sortState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65515:U65554 JQ65515:JQ65554 TM65515:TM65554 ADI65515:ADI65554 ANE65515:ANE65554 AXA65515:AXA65554 BGW65515:BGW65554 BQS65515:BQS65554 CAO65515:CAO65554 CKK65515:CKK65554 CUG65515:CUG65554 DEC65515:DEC65554 DNY65515:DNY65554 DXU65515:DXU65554 EHQ65515:EHQ65554 ERM65515:ERM65554 FBI65515:FBI65554 FLE65515:FLE65554 FVA65515:FVA65554 GEW65515:GEW65554 GOS65515:GOS65554 GYO65515:GYO65554 HIK65515:HIK65554 HSG65515:HSG65554 ICC65515:ICC65554 ILY65515:ILY65554 IVU65515:IVU65554 JFQ65515:JFQ65554 JPM65515:JPM65554 JZI65515:JZI65554 KJE65515:KJE65554 KTA65515:KTA65554 LCW65515:LCW65554 LMS65515:LMS65554 LWO65515:LWO65554 MGK65515:MGK65554 MQG65515:MQG65554 NAC65515:NAC65554 NJY65515:NJY65554 NTU65515:NTU65554 ODQ65515:ODQ65554 ONM65515:ONM65554 OXI65515:OXI65554 PHE65515:PHE65554 PRA65515:PRA65554 QAW65515:QAW65554 QKS65515:QKS65554 QUO65515:QUO65554 REK65515:REK65554 ROG65515:ROG65554 RYC65515:RYC65554 SHY65515:SHY65554 SRU65515:SRU65554 TBQ65515:TBQ65554 TLM65515:TLM65554 TVI65515:TVI65554 UFE65515:UFE65554 UPA65515:UPA65554 UYW65515:UYW65554 VIS65515:VIS65554 VSO65515:VSO65554 WCK65515:WCK65554 WMG65515:WMG65554 WWC65515:WWC65554 U131051:U131090 JQ131051:JQ131090 TM131051:TM131090 ADI131051:ADI131090 ANE131051:ANE131090 AXA131051:AXA131090 BGW131051:BGW131090 BQS131051:BQS131090 CAO131051:CAO131090 CKK131051:CKK131090 CUG131051:CUG131090 DEC131051:DEC131090 DNY131051:DNY131090 DXU131051:DXU131090 EHQ131051:EHQ131090 ERM131051:ERM131090 FBI131051:FBI131090 FLE131051:FLE131090 FVA131051:FVA131090 GEW131051:GEW131090 GOS131051:GOS131090 GYO131051:GYO131090 HIK131051:HIK131090 HSG131051:HSG131090 ICC131051:ICC131090 ILY131051:ILY131090 IVU131051:IVU131090 JFQ131051:JFQ131090 JPM131051:JPM131090 JZI131051:JZI131090 KJE131051:KJE131090 KTA131051:KTA131090 LCW131051:LCW131090 LMS131051:LMS131090 LWO131051:LWO131090 MGK131051:MGK131090 MQG131051:MQG131090 NAC131051:NAC131090 NJY131051:NJY131090 NTU131051:NTU131090 ODQ131051:ODQ131090 ONM131051:ONM131090 OXI131051:OXI131090 PHE131051:PHE131090 PRA131051:PRA131090 QAW131051:QAW131090 QKS131051:QKS131090 QUO131051:QUO131090 REK131051:REK131090 ROG131051:ROG131090 RYC131051:RYC131090 SHY131051:SHY131090 SRU131051:SRU131090 TBQ131051:TBQ131090 TLM131051:TLM131090 TVI131051:TVI131090 UFE131051:UFE131090 UPA131051:UPA131090 UYW131051:UYW131090 VIS131051:VIS131090 VSO131051:VSO131090 WCK131051:WCK131090 WMG131051:WMG131090 WWC131051:WWC131090 U196587:U196626 JQ196587:JQ196626 TM196587:TM196626 ADI196587:ADI196626 ANE196587:ANE196626 AXA196587:AXA196626 BGW196587:BGW196626 BQS196587:BQS196626 CAO196587:CAO196626 CKK196587:CKK196626 CUG196587:CUG196626 DEC196587:DEC196626 DNY196587:DNY196626 DXU196587:DXU196626 EHQ196587:EHQ196626 ERM196587:ERM196626 FBI196587:FBI196626 FLE196587:FLE196626 FVA196587:FVA196626 GEW196587:GEW196626 GOS196587:GOS196626 GYO196587:GYO196626 HIK196587:HIK196626 HSG196587:HSG196626 ICC196587:ICC196626 ILY196587:ILY196626 IVU196587:IVU196626 JFQ196587:JFQ196626 JPM196587:JPM196626 JZI196587:JZI196626 KJE196587:KJE196626 KTA196587:KTA196626 LCW196587:LCW196626 LMS196587:LMS196626 LWO196587:LWO196626 MGK196587:MGK196626 MQG196587:MQG196626 NAC196587:NAC196626 NJY196587:NJY196626 NTU196587:NTU196626 ODQ196587:ODQ196626 ONM196587:ONM196626 OXI196587:OXI196626 PHE196587:PHE196626 PRA196587:PRA196626 QAW196587:QAW196626 QKS196587:QKS196626 QUO196587:QUO196626 REK196587:REK196626 ROG196587:ROG196626 RYC196587:RYC196626 SHY196587:SHY196626 SRU196587:SRU196626 TBQ196587:TBQ196626 TLM196587:TLM196626 TVI196587:TVI196626 UFE196587:UFE196626 UPA196587:UPA196626 UYW196587:UYW196626 VIS196587:VIS196626 VSO196587:VSO196626 WCK196587:WCK196626 WMG196587:WMG196626 WWC196587:WWC196626 U262123:U262162 JQ262123:JQ262162 TM262123:TM262162 ADI262123:ADI262162 ANE262123:ANE262162 AXA262123:AXA262162 BGW262123:BGW262162 BQS262123:BQS262162 CAO262123:CAO262162 CKK262123:CKK262162 CUG262123:CUG262162 DEC262123:DEC262162 DNY262123:DNY262162 DXU262123:DXU262162 EHQ262123:EHQ262162 ERM262123:ERM262162 FBI262123:FBI262162 FLE262123:FLE262162 FVA262123:FVA262162 GEW262123:GEW262162 GOS262123:GOS262162 GYO262123:GYO262162 HIK262123:HIK262162 HSG262123:HSG262162 ICC262123:ICC262162 ILY262123:ILY262162 IVU262123:IVU262162 JFQ262123:JFQ262162 JPM262123:JPM262162 JZI262123:JZI262162 KJE262123:KJE262162 KTA262123:KTA262162 LCW262123:LCW262162 LMS262123:LMS262162 LWO262123:LWO262162 MGK262123:MGK262162 MQG262123:MQG262162 NAC262123:NAC262162 NJY262123:NJY262162 NTU262123:NTU262162 ODQ262123:ODQ262162 ONM262123:ONM262162 OXI262123:OXI262162 PHE262123:PHE262162 PRA262123:PRA262162 QAW262123:QAW262162 QKS262123:QKS262162 QUO262123:QUO262162 REK262123:REK262162 ROG262123:ROG262162 RYC262123:RYC262162 SHY262123:SHY262162 SRU262123:SRU262162 TBQ262123:TBQ262162 TLM262123:TLM262162 TVI262123:TVI262162 UFE262123:UFE262162 UPA262123:UPA262162 UYW262123:UYW262162 VIS262123:VIS262162 VSO262123:VSO262162 WCK262123:WCK262162 WMG262123:WMG262162 WWC262123:WWC262162 U327659:U327698 JQ327659:JQ327698 TM327659:TM327698 ADI327659:ADI327698 ANE327659:ANE327698 AXA327659:AXA327698 BGW327659:BGW327698 BQS327659:BQS327698 CAO327659:CAO327698 CKK327659:CKK327698 CUG327659:CUG327698 DEC327659:DEC327698 DNY327659:DNY327698 DXU327659:DXU327698 EHQ327659:EHQ327698 ERM327659:ERM327698 FBI327659:FBI327698 FLE327659:FLE327698 FVA327659:FVA327698 GEW327659:GEW327698 GOS327659:GOS327698 GYO327659:GYO327698 HIK327659:HIK327698 HSG327659:HSG327698 ICC327659:ICC327698 ILY327659:ILY327698 IVU327659:IVU327698 JFQ327659:JFQ327698 JPM327659:JPM327698 JZI327659:JZI327698 KJE327659:KJE327698 KTA327659:KTA327698 LCW327659:LCW327698 LMS327659:LMS327698 LWO327659:LWO327698 MGK327659:MGK327698 MQG327659:MQG327698 NAC327659:NAC327698 NJY327659:NJY327698 NTU327659:NTU327698 ODQ327659:ODQ327698 ONM327659:ONM327698 OXI327659:OXI327698 PHE327659:PHE327698 PRA327659:PRA327698 QAW327659:QAW327698 QKS327659:QKS327698 QUO327659:QUO327698 REK327659:REK327698 ROG327659:ROG327698 RYC327659:RYC327698 SHY327659:SHY327698 SRU327659:SRU327698 TBQ327659:TBQ327698 TLM327659:TLM327698 TVI327659:TVI327698 UFE327659:UFE327698 UPA327659:UPA327698 UYW327659:UYW327698 VIS327659:VIS327698 VSO327659:VSO327698 WCK327659:WCK327698 WMG327659:WMG327698 WWC327659:WWC327698 U393195:U393234 JQ393195:JQ393234 TM393195:TM393234 ADI393195:ADI393234 ANE393195:ANE393234 AXA393195:AXA393234 BGW393195:BGW393234 BQS393195:BQS393234 CAO393195:CAO393234 CKK393195:CKK393234 CUG393195:CUG393234 DEC393195:DEC393234 DNY393195:DNY393234 DXU393195:DXU393234 EHQ393195:EHQ393234 ERM393195:ERM393234 FBI393195:FBI393234 FLE393195:FLE393234 FVA393195:FVA393234 GEW393195:GEW393234 GOS393195:GOS393234 GYO393195:GYO393234 HIK393195:HIK393234 HSG393195:HSG393234 ICC393195:ICC393234 ILY393195:ILY393234 IVU393195:IVU393234 JFQ393195:JFQ393234 JPM393195:JPM393234 JZI393195:JZI393234 KJE393195:KJE393234 KTA393195:KTA393234 LCW393195:LCW393234 LMS393195:LMS393234 LWO393195:LWO393234 MGK393195:MGK393234 MQG393195:MQG393234 NAC393195:NAC393234 NJY393195:NJY393234 NTU393195:NTU393234 ODQ393195:ODQ393234 ONM393195:ONM393234 OXI393195:OXI393234 PHE393195:PHE393234 PRA393195:PRA393234 QAW393195:QAW393234 QKS393195:QKS393234 QUO393195:QUO393234 REK393195:REK393234 ROG393195:ROG393234 RYC393195:RYC393234 SHY393195:SHY393234 SRU393195:SRU393234 TBQ393195:TBQ393234 TLM393195:TLM393234 TVI393195:TVI393234 UFE393195:UFE393234 UPA393195:UPA393234 UYW393195:UYW393234 VIS393195:VIS393234 VSO393195:VSO393234 WCK393195:WCK393234 WMG393195:WMG393234 WWC393195:WWC393234 U458731:U458770 JQ458731:JQ458770 TM458731:TM458770 ADI458731:ADI458770 ANE458731:ANE458770 AXA458731:AXA458770 BGW458731:BGW458770 BQS458731:BQS458770 CAO458731:CAO458770 CKK458731:CKK458770 CUG458731:CUG458770 DEC458731:DEC458770 DNY458731:DNY458770 DXU458731:DXU458770 EHQ458731:EHQ458770 ERM458731:ERM458770 FBI458731:FBI458770 FLE458731:FLE458770 FVA458731:FVA458770 GEW458731:GEW458770 GOS458731:GOS458770 GYO458731:GYO458770 HIK458731:HIK458770 HSG458731:HSG458770 ICC458731:ICC458770 ILY458731:ILY458770 IVU458731:IVU458770 JFQ458731:JFQ458770 JPM458731:JPM458770 JZI458731:JZI458770 KJE458731:KJE458770 KTA458731:KTA458770 LCW458731:LCW458770 LMS458731:LMS458770 LWO458731:LWO458770 MGK458731:MGK458770 MQG458731:MQG458770 NAC458731:NAC458770 NJY458731:NJY458770 NTU458731:NTU458770 ODQ458731:ODQ458770 ONM458731:ONM458770 OXI458731:OXI458770 PHE458731:PHE458770 PRA458731:PRA458770 QAW458731:QAW458770 QKS458731:QKS458770 QUO458731:QUO458770 REK458731:REK458770 ROG458731:ROG458770 RYC458731:RYC458770 SHY458731:SHY458770 SRU458731:SRU458770 TBQ458731:TBQ458770 TLM458731:TLM458770 TVI458731:TVI458770 UFE458731:UFE458770 UPA458731:UPA458770 UYW458731:UYW458770 VIS458731:VIS458770 VSO458731:VSO458770 WCK458731:WCK458770 WMG458731:WMG458770 WWC458731:WWC458770 U524267:U524306 JQ524267:JQ524306 TM524267:TM524306 ADI524267:ADI524306 ANE524267:ANE524306 AXA524267:AXA524306 BGW524267:BGW524306 BQS524267:BQS524306 CAO524267:CAO524306 CKK524267:CKK524306 CUG524267:CUG524306 DEC524267:DEC524306 DNY524267:DNY524306 DXU524267:DXU524306 EHQ524267:EHQ524306 ERM524267:ERM524306 FBI524267:FBI524306 FLE524267:FLE524306 FVA524267:FVA524306 GEW524267:GEW524306 GOS524267:GOS524306 GYO524267:GYO524306 HIK524267:HIK524306 HSG524267:HSG524306 ICC524267:ICC524306 ILY524267:ILY524306 IVU524267:IVU524306 JFQ524267:JFQ524306 JPM524267:JPM524306 JZI524267:JZI524306 KJE524267:KJE524306 KTA524267:KTA524306 LCW524267:LCW524306 LMS524267:LMS524306 LWO524267:LWO524306 MGK524267:MGK524306 MQG524267:MQG524306 NAC524267:NAC524306 NJY524267:NJY524306 NTU524267:NTU524306 ODQ524267:ODQ524306 ONM524267:ONM524306 OXI524267:OXI524306 PHE524267:PHE524306 PRA524267:PRA524306 QAW524267:QAW524306 QKS524267:QKS524306 QUO524267:QUO524306 REK524267:REK524306 ROG524267:ROG524306 RYC524267:RYC524306 SHY524267:SHY524306 SRU524267:SRU524306 TBQ524267:TBQ524306 TLM524267:TLM524306 TVI524267:TVI524306 UFE524267:UFE524306 UPA524267:UPA524306 UYW524267:UYW524306 VIS524267:VIS524306 VSO524267:VSO524306 WCK524267:WCK524306 WMG524267:WMG524306 WWC524267:WWC524306 U589803:U589842 JQ589803:JQ589842 TM589803:TM589842 ADI589803:ADI589842 ANE589803:ANE589842 AXA589803:AXA589842 BGW589803:BGW589842 BQS589803:BQS589842 CAO589803:CAO589842 CKK589803:CKK589842 CUG589803:CUG589842 DEC589803:DEC589842 DNY589803:DNY589842 DXU589803:DXU589842 EHQ589803:EHQ589842 ERM589803:ERM589842 FBI589803:FBI589842 FLE589803:FLE589842 FVA589803:FVA589842 GEW589803:GEW589842 GOS589803:GOS589842 GYO589803:GYO589842 HIK589803:HIK589842 HSG589803:HSG589842 ICC589803:ICC589842 ILY589803:ILY589842 IVU589803:IVU589842 JFQ589803:JFQ589842 JPM589803:JPM589842 JZI589803:JZI589842 KJE589803:KJE589842 KTA589803:KTA589842 LCW589803:LCW589842 LMS589803:LMS589842 LWO589803:LWO589842 MGK589803:MGK589842 MQG589803:MQG589842 NAC589803:NAC589842 NJY589803:NJY589842 NTU589803:NTU589842 ODQ589803:ODQ589842 ONM589803:ONM589842 OXI589803:OXI589842 PHE589803:PHE589842 PRA589803:PRA589842 QAW589803:QAW589842 QKS589803:QKS589842 QUO589803:QUO589842 REK589803:REK589842 ROG589803:ROG589842 RYC589803:RYC589842 SHY589803:SHY589842 SRU589803:SRU589842 TBQ589803:TBQ589842 TLM589803:TLM589842 TVI589803:TVI589842 UFE589803:UFE589842 UPA589803:UPA589842 UYW589803:UYW589842 VIS589803:VIS589842 VSO589803:VSO589842 WCK589803:WCK589842 WMG589803:WMG589842 WWC589803:WWC589842 U655339:U655378 JQ655339:JQ655378 TM655339:TM655378 ADI655339:ADI655378 ANE655339:ANE655378 AXA655339:AXA655378 BGW655339:BGW655378 BQS655339:BQS655378 CAO655339:CAO655378 CKK655339:CKK655378 CUG655339:CUG655378 DEC655339:DEC655378 DNY655339:DNY655378 DXU655339:DXU655378 EHQ655339:EHQ655378 ERM655339:ERM655378 FBI655339:FBI655378 FLE655339:FLE655378 FVA655339:FVA655378 GEW655339:GEW655378 GOS655339:GOS655378 GYO655339:GYO655378 HIK655339:HIK655378 HSG655339:HSG655378 ICC655339:ICC655378 ILY655339:ILY655378 IVU655339:IVU655378 JFQ655339:JFQ655378 JPM655339:JPM655378 JZI655339:JZI655378 KJE655339:KJE655378 KTA655339:KTA655378 LCW655339:LCW655378 LMS655339:LMS655378 LWO655339:LWO655378 MGK655339:MGK655378 MQG655339:MQG655378 NAC655339:NAC655378 NJY655339:NJY655378 NTU655339:NTU655378 ODQ655339:ODQ655378 ONM655339:ONM655378 OXI655339:OXI655378 PHE655339:PHE655378 PRA655339:PRA655378 QAW655339:QAW655378 QKS655339:QKS655378 QUO655339:QUO655378 REK655339:REK655378 ROG655339:ROG655378 RYC655339:RYC655378 SHY655339:SHY655378 SRU655339:SRU655378 TBQ655339:TBQ655378 TLM655339:TLM655378 TVI655339:TVI655378 UFE655339:UFE655378 UPA655339:UPA655378 UYW655339:UYW655378 VIS655339:VIS655378 VSO655339:VSO655378 WCK655339:WCK655378 WMG655339:WMG655378 WWC655339:WWC655378 U720875:U720914 JQ720875:JQ720914 TM720875:TM720914 ADI720875:ADI720914 ANE720875:ANE720914 AXA720875:AXA720914 BGW720875:BGW720914 BQS720875:BQS720914 CAO720875:CAO720914 CKK720875:CKK720914 CUG720875:CUG720914 DEC720875:DEC720914 DNY720875:DNY720914 DXU720875:DXU720914 EHQ720875:EHQ720914 ERM720875:ERM720914 FBI720875:FBI720914 FLE720875:FLE720914 FVA720875:FVA720914 GEW720875:GEW720914 GOS720875:GOS720914 GYO720875:GYO720914 HIK720875:HIK720914 HSG720875:HSG720914 ICC720875:ICC720914 ILY720875:ILY720914 IVU720875:IVU720914 JFQ720875:JFQ720914 JPM720875:JPM720914 JZI720875:JZI720914 KJE720875:KJE720914 KTA720875:KTA720914 LCW720875:LCW720914 LMS720875:LMS720914 LWO720875:LWO720914 MGK720875:MGK720914 MQG720875:MQG720914 NAC720875:NAC720914 NJY720875:NJY720914 NTU720875:NTU720914 ODQ720875:ODQ720914 ONM720875:ONM720914 OXI720875:OXI720914 PHE720875:PHE720914 PRA720875:PRA720914 QAW720875:QAW720914 QKS720875:QKS720914 QUO720875:QUO720914 REK720875:REK720914 ROG720875:ROG720914 RYC720875:RYC720914 SHY720875:SHY720914 SRU720875:SRU720914 TBQ720875:TBQ720914 TLM720875:TLM720914 TVI720875:TVI720914 UFE720875:UFE720914 UPA720875:UPA720914 UYW720875:UYW720914 VIS720875:VIS720914 VSO720875:VSO720914 WCK720875:WCK720914 WMG720875:WMG720914 WWC720875:WWC720914 U786411:U786450 JQ786411:JQ786450 TM786411:TM786450 ADI786411:ADI786450 ANE786411:ANE786450 AXA786411:AXA786450 BGW786411:BGW786450 BQS786411:BQS786450 CAO786411:CAO786450 CKK786411:CKK786450 CUG786411:CUG786450 DEC786411:DEC786450 DNY786411:DNY786450 DXU786411:DXU786450 EHQ786411:EHQ786450 ERM786411:ERM786450 FBI786411:FBI786450 FLE786411:FLE786450 FVA786411:FVA786450 GEW786411:GEW786450 GOS786411:GOS786450 GYO786411:GYO786450 HIK786411:HIK786450 HSG786411:HSG786450 ICC786411:ICC786450 ILY786411:ILY786450 IVU786411:IVU786450 JFQ786411:JFQ786450 JPM786411:JPM786450 JZI786411:JZI786450 KJE786411:KJE786450 KTA786411:KTA786450 LCW786411:LCW786450 LMS786411:LMS786450 LWO786411:LWO786450 MGK786411:MGK786450 MQG786411:MQG786450 NAC786411:NAC786450 NJY786411:NJY786450 NTU786411:NTU786450 ODQ786411:ODQ786450 ONM786411:ONM786450 OXI786411:OXI786450 PHE786411:PHE786450 PRA786411:PRA786450 QAW786411:QAW786450 QKS786411:QKS786450 QUO786411:QUO786450 REK786411:REK786450 ROG786411:ROG786450 RYC786411:RYC786450 SHY786411:SHY786450 SRU786411:SRU786450 TBQ786411:TBQ786450 TLM786411:TLM786450 TVI786411:TVI786450 UFE786411:UFE786450 UPA786411:UPA786450 UYW786411:UYW786450 VIS786411:VIS786450 VSO786411:VSO786450 WCK786411:WCK786450 WMG786411:WMG786450 WWC786411:WWC786450 U851947:U851986 JQ851947:JQ851986 TM851947:TM851986 ADI851947:ADI851986 ANE851947:ANE851986 AXA851947:AXA851986 BGW851947:BGW851986 BQS851947:BQS851986 CAO851947:CAO851986 CKK851947:CKK851986 CUG851947:CUG851986 DEC851947:DEC851986 DNY851947:DNY851986 DXU851947:DXU851986 EHQ851947:EHQ851986 ERM851947:ERM851986 FBI851947:FBI851986 FLE851947:FLE851986 FVA851947:FVA851986 GEW851947:GEW851986 GOS851947:GOS851986 GYO851947:GYO851986 HIK851947:HIK851986 HSG851947:HSG851986 ICC851947:ICC851986 ILY851947:ILY851986 IVU851947:IVU851986 JFQ851947:JFQ851986 JPM851947:JPM851986 JZI851947:JZI851986 KJE851947:KJE851986 KTA851947:KTA851986 LCW851947:LCW851986 LMS851947:LMS851986 LWO851947:LWO851986 MGK851947:MGK851986 MQG851947:MQG851986 NAC851947:NAC851986 NJY851947:NJY851986 NTU851947:NTU851986 ODQ851947:ODQ851986 ONM851947:ONM851986 OXI851947:OXI851986 PHE851947:PHE851986 PRA851947:PRA851986 QAW851947:QAW851986 QKS851947:QKS851986 QUO851947:QUO851986 REK851947:REK851986 ROG851947:ROG851986 RYC851947:RYC851986 SHY851947:SHY851986 SRU851947:SRU851986 TBQ851947:TBQ851986 TLM851947:TLM851986 TVI851947:TVI851986 UFE851947:UFE851986 UPA851947:UPA851986 UYW851947:UYW851986 VIS851947:VIS851986 VSO851947:VSO851986 WCK851947:WCK851986 WMG851947:WMG851986 WWC851947:WWC851986 U917483:U917522 JQ917483:JQ917522 TM917483:TM917522 ADI917483:ADI917522 ANE917483:ANE917522 AXA917483:AXA917522 BGW917483:BGW917522 BQS917483:BQS917522 CAO917483:CAO917522 CKK917483:CKK917522 CUG917483:CUG917522 DEC917483:DEC917522 DNY917483:DNY917522 DXU917483:DXU917522 EHQ917483:EHQ917522 ERM917483:ERM917522 FBI917483:FBI917522 FLE917483:FLE917522 FVA917483:FVA917522 GEW917483:GEW917522 GOS917483:GOS917522 GYO917483:GYO917522 HIK917483:HIK917522 HSG917483:HSG917522 ICC917483:ICC917522 ILY917483:ILY917522 IVU917483:IVU917522 JFQ917483:JFQ917522 JPM917483:JPM917522 JZI917483:JZI917522 KJE917483:KJE917522 KTA917483:KTA917522 LCW917483:LCW917522 LMS917483:LMS917522 LWO917483:LWO917522 MGK917483:MGK917522 MQG917483:MQG917522 NAC917483:NAC917522 NJY917483:NJY917522 NTU917483:NTU917522 ODQ917483:ODQ917522 ONM917483:ONM917522 OXI917483:OXI917522 PHE917483:PHE917522 PRA917483:PRA917522 QAW917483:QAW917522 QKS917483:QKS917522 QUO917483:QUO917522 REK917483:REK917522 ROG917483:ROG917522 RYC917483:RYC917522 SHY917483:SHY917522 SRU917483:SRU917522 TBQ917483:TBQ917522 TLM917483:TLM917522 TVI917483:TVI917522 UFE917483:UFE917522 UPA917483:UPA917522 UYW917483:UYW917522 VIS917483:VIS917522 VSO917483:VSO917522 WCK917483:WCK917522 WMG917483:WMG917522 WWC917483:WWC917522 U983019:U983058 JQ983019:JQ983058 TM983019:TM983058 ADI983019:ADI983058 ANE983019:ANE983058 AXA983019:AXA983058 BGW983019:BGW983058 BQS983019:BQS983058 CAO983019:CAO983058 CKK983019:CKK983058 CUG983019:CUG983058 DEC983019:DEC983058 DNY983019:DNY983058 DXU983019:DXU983058 EHQ983019:EHQ983058 ERM983019:ERM983058 FBI983019:FBI983058 FLE983019:FLE983058 FVA983019:FVA983058 GEW983019:GEW983058 GOS983019:GOS983058 GYO983019:GYO983058 HIK983019:HIK983058 HSG983019:HSG983058 ICC983019:ICC983058 ILY983019:ILY983058 IVU983019:IVU983058 JFQ983019:JFQ983058 JPM983019:JPM983058 JZI983019:JZI983058 KJE983019:KJE983058 KTA983019:KTA983058 LCW983019:LCW983058 LMS983019:LMS983058 LWO983019:LWO983058 MGK983019:MGK983058 MQG983019:MQG983058 NAC983019:NAC983058 NJY983019:NJY983058 NTU983019:NTU983058 ODQ983019:ODQ983058 ONM983019:ONM983058 OXI983019:OXI983058 PHE983019:PHE983058 PRA983019:PRA983058 QAW983019:QAW983058 QKS983019:QKS983058 QUO983019:QUO983058 REK983019:REK983058 ROG983019:ROG983058 RYC983019:RYC983058 SHY983019:SHY983058 SRU983019:SRU983058 TBQ983019:TBQ983058 TLM983019:TLM983058 TVI983019:TVI983058 UFE983019:UFE983058 UPA983019:UPA983058 UYW983019:UYW983058 VIS983019:VIS983058 VSO983019:VSO983058 WCK983019:WCK983058 WMG983019:WMG983058 WWC983019:WWC983058 WWC10:WWC19 JQ10:JQ19 TM10:TM19 ADI10:ADI19 ANE10:ANE19 AXA10:AXA19 BGW10:BGW19 BQS10:BQS19 CAO10:CAO19 CKK10:CKK19 CUG10:CUG19 DEC10:DEC19 DNY10:DNY19 DXU10:DXU19 EHQ10:EHQ19 ERM10:ERM19 FBI10:FBI19 FLE10:FLE19 FVA10:FVA19 GEW10:GEW19 GOS10:GOS19 GYO10:GYO19 HIK10:HIK19 HSG10:HSG19 ICC10:ICC19 ILY10:ILY19 IVU10:IVU19 JFQ10:JFQ19 JPM10:JPM19 JZI10:JZI19 KJE10:KJE19 KTA10:KTA19 LCW10:LCW19 LMS10:LMS19 LWO10:LWO19 MGK10:MGK19 MQG10:MQG19 NAC10:NAC19 NJY10:NJY19 NTU10:NTU19 ODQ10:ODQ19 ONM10:ONM19 OXI10:OXI19 PHE10:PHE19 PRA10:PRA19 QAW10:QAW19 QKS10:QKS19 QUO10:QUO19 REK10:REK19 ROG10:ROG19 RYC10:RYC19 SHY10:SHY19 SRU10:SRU19 TBQ10:TBQ19 TLM10:TLM19 TVI10:TVI19 UFE10:UFE19 UPA10:UPA19 UYW10:UYW19 VIS10:VIS19 VSO10:VSO19 WCK10:WCK19 WMG10:WMG19 U10:U19" xr:uid="{00000000-0002-0000-15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R28"/>
  <sheetViews>
    <sheetView showRowColHeaders="0" zoomScaleNormal="100" workbookViewId="0">
      <selection activeCell="C12" sqref="C12"/>
    </sheetView>
  </sheetViews>
  <sheetFormatPr defaultRowHeight="12.75" x14ac:dyDescent="0.2"/>
  <cols>
    <col min="1" max="1" width="5"/>
    <col min="2" max="2" width="16.140625"/>
    <col min="3" max="3" width="13.7109375"/>
    <col min="4" max="15" width="5.7109375"/>
  </cols>
  <sheetData>
    <row r="1" spans="1:18" ht="18" x14ac:dyDescent="0.25">
      <c r="A1" s="1985" t="s">
        <v>318</v>
      </c>
      <c r="B1" s="1985"/>
      <c r="C1" s="1985"/>
      <c r="D1" s="1985"/>
      <c r="E1" s="1985"/>
      <c r="F1" s="1985"/>
      <c r="G1" s="1985"/>
      <c r="H1" s="1985"/>
      <c r="I1" s="1985"/>
      <c r="J1" s="1985"/>
      <c r="K1" s="1985"/>
      <c r="L1" s="1985"/>
      <c r="M1" s="1985"/>
      <c r="N1" s="1985"/>
      <c r="O1" s="1985"/>
      <c r="P1" s="1985"/>
      <c r="Q1" s="1985"/>
      <c r="R1" s="1985"/>
    </row>
    <row r="2" spans="1:18" x14ac:dyDescent="0.2">
      <c r="A2" s="264"/>
      <c r="B2" s="265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  <c r="Q2" s="267"/>
      <c r="R2" s="269"/>
    </row>
    <row r="3" spans="1:18" x14ac:dyDescent="0.2">
      <c r="A3" s="264"/>
      <c r="B3" s="265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9"/>
    </row>
    <row r="4" spans="1:18" ht="18" x14ac:dyDescent="0.2">
      <c r="A4" s="1986" t="s">
        <v>202</v>
      </c>
      <c r="B4" s="1986"/>
      <c r="C4" s="1986"/>
      <c r="D4" s="1986"/>
      <c r="E4" s="1986"/>
      <c r="F4" s="1986"/>
      <c r="G4" s="1986"/>
      <c r="H4" s="1986"/>
      <c r="I4" s="1986"/>
      <c r="J4" s="1986"/>
      <c r="K4" s="1986"/>
      <c r="L4" s="1986"/>
      <c r="M4" s="1986"/>
      <c r="N4" s="1986"/>
      <c r="O4" s="1986"/>
      <c r="P4" s="1986"/>
      <c r="Q4" s="1986"/>
      <c r="R4" s="1986"/>
    </row>
    <row r="5" spans="1:18" ht="26.25" x14ac:dyDescent="0.4">
      <c r="A5" s="264"/>
      <c r="B5" s="270"/>
      <c r="C5" s="266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267"/>
      <c r="R5" s="269"/>
    </row>
    <row r="6" spans="1:18" ht="13.5" thickBot="1" x14ac:dyDescent="0.25">
      <c r="A6" s="264"/>
      <c r="B6" s="265"/>
      <c r="C6" s="266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8"/>
      <c r="Q6" s="267"/>
      <c r="R6" s="269"/>
    </row>
    <row r="7" spans="1:18" ht="13.5" thickTop="1" x14ac:dyDescent="0.2">
      <c r="A7" s="1987" t="s">
        <v>203</v>
      </c>
      <c r="B7" s="1990" t="s">
        <v>204</v>
      </c>
      <c r="C7" s="1993" t="s">
        <v>205</v>
      </c>
      <c r="D7" s="1996" t="s">
        <v>6</v>
      </c>
      <c r="E7" s="1997"/>
      <c r="F7" s="1998" t="s">
        <v>7</v>
      </c>
      <c r="G7" s="1999"/>
      <c r="H7" s="1996" t="s">
        <v>8</v>
      </c>
      <c r="I7" s="1997"/>
      <c r="J7" s="1998" t="s">
        <v>9</v>
      </c>
      <c r="K7" s="1997"/>
      <c r="L7" s="2000" t="s">
        <v>10</v>
      </c>
      <c r="M7" s="2001"/>
      <c r="N7" s="2000" t="s">
        <v>11</v>
      </c>
      <c r="O7" s="2001"/>
      <c r="P7" s="2002" t="s">
        <v>206</v>
      </c>
      <c r="Q7" s="2003"/>
      <c r="R7" s="2004"/>
    </row>
    <row r="8" spans="1:18" x14ac:dyDescent="0.2">
      <c r="A8" s="1988"/>
      <c r="B8" s="1991"/>
      <c r="C8" s="1994"/>
      <c r="D8" s="2011" t="str">
        <f>IF(ISBLANK('[6]Ukupni plasman lige'!$D$8:$E$8)=FALSE,'[6]Ukupni plasman lige'!$D$8:$E$8,"")</f>
        <v>Granešina</v>
      </c>
      <c r="E8" s="1982"/>
      <c r="F8" s="2011" t="str">
        <f>IF(ISBLANK('[6]Ukupni plasman lige'!$F$8:$G$8)=FALSE,'[6]Ukupni plasman lige'!$F$8:$G$8,"")</f>
        <v>Granešina</v>
      </c>
      <c r="G8" s="1982"/>
      <c r="H8" s="2011" t="str">
        <f>IF(ISBLANK('[6]Ukupni plasman lige'!$H$8:$I$8)=FALSE,'[6]Ukupni plasman lige'!$H$8:$I$8,"")</f>
        <v>Granešina</v>
      </c>
      <c r="I8" s="1982"/>
      <c r="J8" s="1981" t="str">
        <f>IF(ISBLANK('[6]Ukupni plasman lige'!$J$8:$K$8)=FALSE,'[6]Ukupni plasman lige'!$J$8:$K$8,"")</f>
        <v>Granešina</v>
      </c>
      <c r="K8" s="1982"/>
      <c r="L8" s="1981" t="str">
        <f>IF(ISBLANK('[6]Ukupni plasman lige'!$L$8:$M$8)=FALSE,'[6]Ukupni plasman lige'!$L$8:$M$8,"")</f>
        <v>Granešina</v>
      </c>
      <c r="M8" s="1982"/>
      <c r="N8" s="1981" t="str">
        <f>IF(ISBLANK('[6]Ukupni plasman lige'!$N$8:$O$8)=FALSE,'[6]Ukupni plasman lige'!$N$8:$O$8,"")</f>
        <v>Granešina</v>
      </c>
      <c r="O8" s="1982"/>
      <c r="P8" s="2005"/>
      <c r="Q8" s="2006"/>
      <c r="R8" s="2007"/>
    </row>
    <row r="9" spans="1:18" ht="12.75" customHeight="1" x14ac:dyDescent="0.2">
      <c r="A9" s="1988"/>
      <c r="B9" s="1991"/>
      <c r="C9" s="1994"/>
      <c r="D9" s="1983" t="str">
        <f>IF(ISBLANK('[6]Ukupni plasman lige'!$D$9:$E$9)=FALSE,'[6]Ukupni plasman lige'!$D$9:$E$9,"")</f>
        <v>09.11.2019.</v>
      </c>
      <c r="E9" s="1984"/>
      <c r="F9" s="1983" t="str">
        <f>IF(ISBLANK('[6]Ukupni plasman lige'!$F$9:$G$9)=FALSE,'[6]Ukupni plasman lige'!$F$9:$G$9,"")</f>
        <v>09.11.2019.</v>
      </c>
      <c r="G9" s="1984"/>
      <c r="H9" s="1983" t="str">
        <f>IF(ISBLANK('[6]Ukupni plasman lige'!$H$9:$I$9)=FALSE,'[6]Ukupni plasman lige'!$H$9:$I$9,"")</f>
        <v>10.11.2019.</v>
      </c>
      <c r="I9" s="1984"/>
      <c r="J9" s="1983" t="str">
        <f>IF(ISBLANK('[6]Ukupni plasman lige'!$J$9:$K$9)=FALSE,'[6]Ukupni plasman lige'!$J$9:$K$9,"")</f>
        <v>16.11.2019.</v>
      </c>
      <c r="K9" s="1984"/>
      <c r="L9" s="1983" t="str">
        <f>IF(ISBLANK('[6]Ukupni plasman lige'!$L$9:$M$9)=FALSE,'[6]Ukupni plasman lige'!$L$9:$M$9,"")</f>
        <v>16.11.2019.</v>
      </c>
      <c r="M9" s="1984"/>
      <c r="N9" s="1983" t="str">
        <f>IF(ISBLANK('[6]Ukupni plasman lige'!$N$9:$O$9)=FALSE,'[6]Ukupni plasman lige'!$N$9:$O$9,"")</f>
        <v>17.11.2019.</v>
      </c>
      <c r="O9" s="1984"/>
      <c r="P9" s="2008"/>
      <c r="Q9" s="2009"/>
      <c r="R9" s="2010"/>
    </row>
    <row r="10" spans="1:18" ht="13.5" thickBot="1" x14ac:dyDescent="0.25">
      <c r="A10" s="1989"/>
      <c r="B10" s="1992"/>
      <c r="C10" s="1995"/>
      <c r="D10" s="1468" t="s">
        <v>207</v>
      </c>
      <c r="E10" s="1469" t="s">
        <v>208</v>
      </c>
      <c r="F10" s="1470" t="s">
        <v>207</v>
      </c>
      <c r="G10" s="1471" t="s">
        <v>208</v>
      </c>
      <c r="H10" s="1468" t="s">
        <v>207</v>
      </c>
      <c r="I10" s="1469" t="s">
        <v>208</v>
      </c>
      <c r="J10" s="1470" t="s">
        <v>207</v>
      </c>
      <c r="K10" s="1469" t="s">
        <v>208</v>
      </c>
      <c r="L10" s="1468" t="s">
        <v>207</v>
      </c>
      <c r="M10" s="1469" t="s">
        <v>208</v>
      </c>
      <c r="N10" s="1470" t="s">
        <v>207</v>
      </c>
      <c r="O10" s="1471" t="s">
        <v>208</v>
      </c>
      <c r="P10" s="1472" t="s">
        <v>207</v>
      </c>
      <c r="Q10" s="1473" t="s">
        <v>208</v>
      </c>
      <c r="R10" s="1474" t="s">
        <v>209</v>
      </c>
    </row>
    <row r="11" spans="1:18" ht="13.5" thickTop="1" x14ac:dyDescent="0.2">
      <c r="A11" s="1509">
        <v>1</v>
      </c>
      <c r="B11" s="1443" t="s">
        <v>210</v>
      </c>
      <c r="C11" s="1475" t="s">
        <v>524</v>
      </c>
      <c r="D11" s="1476">
        <v>4</v>
      </c>
      <c r="E11" s="1477">
        <v>13</v>
      </c>
      <c r="F11" s="1478">
        <v>2.5</v>
      </c>
      <c r="G11" s="1479">
        <v>7</v>
      </c>
      <c r="H11" s="1476">
        <v>1</v>
      </c>
      <c r="I11" s="1477">
        <v>13</v>
      </c>
      <c r="J11" s="1478">
        <v>1</v>
      </c>
      <c r="K11" s="1480">
        <v>31</v>
      </c>
      <c r="L11" s="1481">
        <v>1</v>
      </c>
      <c r="M11" s="1482">
        <v>22</v>
      </c>
      <c r="N11" s="1483">
        <v>1</v>
      </c>
      <c r="O11" s="1479">
        <v>29</v>
      </c>
      <c r="P11" s="1505">
        <v>10.5</v>
      </c>
      <c r="Q11" s="1506">
        <v>115</v>
      </c>
      <c r="R11" s="1440">
        <v>1</v>
      </c>
    </row>
    <row r="12" spans="1:18" x14ac:dyDescent="0.2">
      <c r="A12" s="1510">
        <v>2</v>
      </c>
      <c r="B12" s="1444" t="s">
        <v>80</v>
      </c>
      <c r="C12" s="1486" t="s">
        <v>525</v>
      </c>
      <c r="D12" s="1487">
        <v>1</v>
      </c>
      <c r="E12" s="1488">
        <v>23</v>
      </c>
      <c r="F12" s="1489">
        <v>1</v>
      </c>
      <c r="G12" s="1490">
        <v>11</v>
      </c>
      <c r="H12" s="1487">
        <v>2</v>
      </c>
      <c r="I12" s="1488">
        <v>12</v>
      </c>
      <c r="J12" s="1489">
        <v>3</v>
      </c>
      <c r="K12" s="1488">
        <v>27</v>
      </c>
      <c r="L12" s="1481">
        <v>6</v>
      </c>
      <c r="M12" s="1491">
        <v>16</v>
      </c>
      <c r="N12" s="1489">
        <v>2</v>
      </c>
      <c r="O12" s="1479">
        <v>18</v>
      </c>
      <c r="P12" s="1507">
        <v>15</v>
      </c>
      <c r="Q12" s="1508">
        <v>107</v>
      </c>
      <c r="R12" s="1441">
        <v>2</v>
      </c>
    </row>
    <row r="13" spans="1:18" x14ac:dyDescent="0.2">
      <c r="A13" s="1510">
        <v>3</v>
      </c>
      <c r="B13" s="1444" t="s">
        <v>92</v>
      </c>
      <c r="C13" s="1486" t="s">
        <v>90</v>
      </c>
      <c r="D13" s="1487">
        <v>4</v>
      </c>
      <c r="E13" s="1488">
        <v>13</v>
      </c>
      <c r="F13" s="1489">
        <v>4.5</v>
      </c>
      <c r="G13" s="1490">
        <v>6</v>
      </c>
      <c r="H13" s="1487">
        <v>5</v>
      </c>
      <c r="I13" s="1488">
        <v>8</v>
      </c>
      <c r="J13" s="1489">
        <v>2</v>
      </c>
      <c r="K13" s="1488">
        <v>29</v>
      </c>
      <c r="L13" s="1481">
        <v>2.5</v>
      </c>
      <c r="M13" s="1491">
        <v>21</v>
      </c>
      <c r="N13" s="1478">
        <v>3</v>
      </c>
      <c r="O13" s="1479">
        <v>17</v>
      </c>
      <c r="P13" s="1507">
        <v>21</v>
      </c>
      <c r="Q13" s="1508">
        <v>94</v>
      </c>
      <c r="R13" s="1441">
        <v>3</v>
      </c>
    </row>
    <row r="14" spans="1:18" x14ac:dyDescent="0.2">
      <c r="A14" s="1510">
        <v>4</v>
      </c>
      <c r="B14" s="1444" t="s">
        <v>81</v>
      </c>
      <c r="C14" s="1486" t="s">
        <v>525</v>
      </c>
      <c r="D14" s="1487">
        <v>2</v>
      </c>
      <c r="E14" s="1488">
        <v>15</v>
      </c>
      <c r="F14" s="1489">
        <v>6.5</v>
      </c>
      <c r="G14" s="1490">
        <v>5</v>
      </c>
      <c r="H14" s="1487">
        <v>3</v>
      </c>
      <c r="I14" s="1488">
        <v>10</v>
      </c>
      <c r="J14" s="1489">
        <v>4</v>
      </c>
      <c r="K14" s="1488">
        <v>26</v>
      </c>
      <c r="L14" s="1481">
        <v>4</v>
      </c>
      <c r="M14" s="1488">
        <v>18</v>
      </c>
      <c r="N14" s="1478">
        <v>5</v>
      </c>
      <c r="O14" s="1479">
        <v>13</v>
      </c>
      <c r="P14" s="1507">
        <v>24.5</v>
      </c>
      <c r="Q14" s="1508">
        <v>87</v>
      </c>
      <c r="R14" s="1441">
        <v>4</v>
      </c>
    </row>
    <row r="15" spans="1:18" x14ac:dyDescent="0.2">
      <c r="A15" s="1510">
        <v>5</v>
      </c>
      <c r="B15" s="1444" t="s">
        <v>212</v>
      </c>
      <c r="C15" s="1486" t="s">
        <v>526</v>
      </c>
      <c r="D15" s="1487">
        <v>4</v>
      </c>
      <c r="E15" s="1488">
        <v>13</v>
      </c>
      <c r="F15" s="1489">
        <v>8</v>
      </c>
      <c r="G15" s="1490">
        <v>4</v>
      </c>
      <c r="H15" s="1487">
        <v>7</v>
      </c>
      <c r="I15" s="1488">
        <v>4</v>
      </c>
      <c r="J15" s="1489">
        <v>5</v>
      </c>
      <c r="K15" s="1488">
        <v>25</v>
      </c>
      <c r="L15" s="1481">
        <v>7</v>
      </c>
      <c r="M15" s="1477">
        <v>15</v>
      </c>
      <c r="N15" s="1478">
        <v>4</v>
      </c>
      <c r="O15" s="1479">
        <v>16</v>
      </c>
      <c r="P15" s="1507">
        <v>35</v>
      </c>
      <c r="Q15" s="1508">
        <v>77</v>
      </c>
      <c r="R15" s="1441">
        <v>5</v>
      </c>
    </row>
    <row r="16" spans="1:18" x14ac:dyDescent="0.2">
      <c r="A16" s="1510">
        <v>6</v>
      </c>
      <c r="B16" s="1444" t="s">
        <v>223</v>
      </c>
      <c r="C16" s="1486" t="s">
        <v>524</v>
      </c>
      <c r="D16" s="1487">
        <v>6</v>
      </c>
      <c r="E16" s="1488">
        <v>10</v>
      </c>
      <c r="F16" s="1489">
        <v>2.5</v>
      </c>
      <c r="G16" s="1490">
        <v>7</v>
      </c>
      <c r="H16" s="1487">
        <v>5</v>
      </c>
      <c r="I16" s="1488">
        <v>8</v>
      </c>
      <c r="J16" s="1489">
        <v>9</v>
      </c>
      <c r="K16" s="1488">
        <v>15</v>
      </c>
      <c r="L16" s="1481">
        <v>5</v>
      </c>
      <c r="M16" s="1488">
        <v>17</v>
      </c>
      <c r="N16" s="1478">
        <v>7.5</v>
      </c>
      <c r="O16" s="1479">
        <v>10</v>
      </c>
      <c r="P16" s="1507">
        <v>35</v>
      </c>
      <c r="Q16" s="1508">
        <v>67</v>
      </c>
      <c r="R16" s="1441">
        <v>6</v>
      </c>
    </row>
    <row r="17" spans="1:18" x14ac:dyDescent="0.2">
      <c r="A17" s="1510">
        <v>7</v>
      </c>
      <c r="B17" s="1444" t="s">
        <v>89</v>
      </c>
      <c r="C17" s="1486" t="s">
        <v>90</v>
      </c>
      <c r="D17" s="1487">
        <v>8.5</v>
      </c>
      <c r="E17" s="1488">
        <v>4</v>
      </c>
      <c r="F17" s="1489">
        <v>6.5</v>
      </c>
      <c r="G17" s="1490">
        <v>5</v>
      </c>
      <c r="H17" s="1487">
        <v>5</v>
      </c>
      <c r="I17" s="1488">
        <v>8</v>
      </c>
      <c r="J17" s="1489">
        <v>6</v>
      </c>
      <c r="K17" s="1488">
        <v>23</v>
      </c>
      <c r="L17" s="1481">
        <v>2.5</v>
      </c>
      <c r="M17" s="1477">
        <v>21</v>
      </c>
      <c r="N17" s="1478">
        <v>9</v>
      </c>
      <c r="O17" s="1479">
        <v>8</v>
      </c>
      <c r="P17" s="1507">
        <v>37.5</v>
      </c>
      <c r="Q17" s="1508">
        <v>69</v>
      </c>
      <c r="R17" s="1441">
        <v>7</v>
      </c>
    </row>
    <row r="18" spans="1:18" x14ac:dyDescent="0.2">
      <c r="A18" s="1510">
        <v>8</v>
      </c>
      <c r="B18" s="1444" t="s">
        <v>214</v>
      </c>
      <c r="C18" s="1486" t="s">
        <v>969</v>
      </c>
      <c r="D18" s="1487">
        <v>7</v>
      </c>
      <c r="E18" s="1488">
        <v>8</v>
      </c>
      <c r="F18" s="1489">
        <v>4.5</v>
      </c>
      <c r="G18" s="1490">
        <v>6</v>
      </c>
      <c r="H18" s="1487">
        <v>9.5</v>
      </c>
      <c r="I18" s="1488">
        <v>0</v>
      </c>
      <c r="J18" s="1489">
        <v>8</v>
      </c>
      <c r="K18" s="1488">
        <v>16</v>
      </c>
      <c r="L18" s="1481">
        <v>8</v>
      </c>
      <c r="M18" s="1488">
        <v>10</v>
      </c>
      <c r="N18" s="1478">
        <v>6</v>
      </c>
      <c r="O18" s="1479">
        <v>11</v>
      </c>
      <c r="P18" s="1507">
        <v>43</v>
      </c>
      <c r="Q18" s="1508">
        <v>51</v>
      </c>
      <c r="R18" s="1441">
        <v>8</v>
      </c>
    </row>
    <row r="19" spans="1:18" x14ac:dyDescent="0.2">
      <c r="A19" s="1510">
        <v>9</v>
      </c>
      <c r="B19" s="1444" t="s">
        <v>224</v>
      </c>
      <c r="C19" s="1486" t="s">
        <v>524</v>
      </c>
      <c r="D19" s="1487">
        <v>8.5</v>
      </c>
      <c r="E19" s="1488">
        <v>4</v>
      </c>
      <c r="F19" s="1489">
        <v>9</v>
      </c>
      <c r="G19" s="1490">
        <v>3</v>
      </c>
      <c r="H19" s="1487">
        <v>8</v>
      </c>
      <c r="I19" s="1488">
        <v>3</v>
      </c>
      <c r="J19" s="1489">
        <v>7</v>
      </c>
      <c r="K19" s="1488">
        <v>19</v>
      </c>
      <c r="L19" s="1481">
        <v>9</v>
      </c>
      <c r="M19" s="1482">
        <v>8</v>
      </c>
      <c r="N19" s="1478">
        <v>7.5</v>
      </c>
      <c r="O19" s="1479">
        <v>10</v>
      </c>
      <c r="P19" s="1507">
        <v>49</v>
      </c>
      <c r="Q19" s="1508">
        <v>47</v>
      </c>
      <c r="R19" s="1441">
        <v>9</v>
      </c>
    </row>
    <row r="20" spans="1:18" x14ac:dyDescent="0.2">
      <c r="A20" s="1510">
        <v>10</v>
      </c>
      <c r="B20" s="1444" t="s">
        <v>211</v>
      </c>
      <c r="C20" s="1486" t="s">
        <v>527</v>
      </c>
      <c r="D20" s="1487">
        <v>10</v>
      </c>
      <c r="E20" s="1488">
        <v>0</v>
      </c>
      <c r="F20" s="1489">
        <v>10</v>
      </c>
      <c r="G20" s="1490">
        <v>0</v>
      </c>
      <c r="H20" s="1487">
        <v>9.5</v>
      </c>
      <c r="I20" s="1488">
        <v>0</v>
      </c>
      <c r="J20" s="1489">
        <v>10</v>
      </c>
      <c r="K20" s="1488">
        <v>0</v>
      </c>
      <c r="L20" s="1481">
        <v>10</v>
      </c>
      <c r="M20" s="1488">
        <v>0</v>
      </c>
      <c r="N20" s="1478">
        <v>10</v>
      </c>
      <c r="O20" s="1479">
        <v>0</v>
      </c>
      <c r="P20" s="1507">
        <v>59.5</v>
      </c>
      <c r="Q20" s="1508">
        <v>0</v>
      </c>
      <c r="R20" s="1441">
        <v>10</v>
      </c>
    </row>
    <row r="21" spans="1:18" x14ac:dyDescent="0.2">
      <c r="A21" s="1484" t="s">
        <v>227</v>
      </c>
      <c r="B21" s="1485"/>
      <c r="C21" s="1486"/>
      <c r="D21" s="1487" t="s">
        <v>227</v>
      </c>
      <c r="E21" s="1488" t="s">
        <v>227</v>
      </c>
      <c r="F21" s="1489" t="s">
        <v>227</v>
      </c>
      <c r="G21" s="1490" t="s">
        <v>227</v>
      </c>
      <c r="H21" s="1487" t="s">
        <v>227</v>
      </c>
      <c r="I21" s="1488" t="s">
        <v>227</v>
      </c>
      <c r="J21" s="1489" t="s">
        <v>227</v>
      </c>
      <c r="K21" s="1488" t="s">
        <v>227</v>
      </c>
      <c r="L21" s="1481" t="s">
        <v>227</v>
      </c>
      <c r="M21" s="1488" t="s">
        <v>227</v>
      </c>
      <c r="N21" s="1478" t="s">
        <v>227</v>
      </c>
      <c r="O21" s="1479" t="s">
        <v>227</v>
      </c>
      <c r="P21" s="1487" t="s">
        <v>227</v>
      </c>
      <c r="Q21" s="1492" t="s">
        <v>227</v>
      </c>
      <c r="R21" s="1493" t="s">
        <v>227</v>
      </c>
    </row>
    <row r="22" spans="1:18" x14ac:dyDescent="0.2">
      <c r="A22" s="1484" t="s">
        <v>227</v>
      </c>
      <c r="B22" s="1485"/>
      <c r="C22" s="1486"/>
      <c r="D22" s="1487" t="s">
        <v>227</v>
      </c>
      <c r="E22" s="1488" t="s">
        <v>227</v>
      </c>
      <c r="F22" s="1489" t="s">
        <v>227</v>
      </c>
      <c r="G22" s="1490" t="s">
        <v>227</v>
      </c>
      <c r="H22" s="1487" t="s">
        <v>227</v>
      </c>
      <c r="I22" s="1488" t="s">
        <v>227</v>
      </c>
      <c r="J22" s="1489" t="s">
        <v>227</v>
      </c>
      <c r="K22" s="1488" t="s">
        <v>227</v>
      </c>
      <c r="L22" s="1481" t="s">
        <v>227</v>
      </c>
      <c r="M22" s="1491" t="s">
        <v>227</v>
      </c>
      <c r="N22" s="1478" t="s">
        <v>227</v>
      </c>
      <c r="O22" s="1479" t="s">
        <v>227</v>
      </c>
      <c r="P22" s="1487" t="s">
        <v>227</v>
      </c>
      <c r="Q22" s="1492" t="s">
        <v>227</v>
      </c>
      <c r="R22" s="1493" t="s">
        <v>227</v>
      </c>
    </row>
    <row r="23" spans="1:18" x14ac:dyDescent="0.2">
      <c r="A23" s="1494" t="s">
        <v>227</v>
      </c>
      <c r="B23" s="1485" t="s">
        <v>227</v>
      </c>
      <c r="C23" s="1486" t="s">
        <v>227</v>
      </c>
      <c r="D23" s="1487" t="s">
        <v>227</v>
      </c>
      <c r="E23" s="1488" t="s">
        <v>227</v>
      </c>
      <c r="F23" s="1489" t="s">
        <v>227</v>
      </c>
      <c r="G23" s="1490" t="s">
        <v>227</v>
      </c>
      <c r="H23" s="1487" t="s">
        <v>227</v>
      </c>
      <c r="I23" s="1488" t="s">
        <v>227</v>
      </c>
      <c r="J23" s="1489" t="s">
        <v>227</v>
      </c>
      <c r="K23" s="1488" t="s">
        <v>227</v>
      </c>
      <c r="L23" s="1481" t="s">
        <v>227</v>
      </c>
      <c r="M23" s="1488" t="s">
        <v>227</v>
      </c>
      <c r="N23" s="1478" t="s">
        <v>227</v>
      </c>
      <c r="O23" s="1479" t="s">
        <v>227</v>
      </c>
      <c r="P23" s="1487" t="s">
        <v>227</v>
      </c>
      <c r="Q23" s="1492" t="s">
        <v>227</v>
      </c>
      <c r="R23" s="1493" t="s">
        <v>227</v>
      </c>
    </row>
    <row r="24" spans="1:18" x14ac:dyDescent="0.2">
      <c r="A24" s="1494" t="s">
        <v>227</v>
      </c>
      <c r="B24" s="1485" t="s">
        <v>227</v>
      </c>
      <c r="C24" s="1486" t="s">
        <v>227</v>
      </c>
      <c r="D24" s="1487" t="s">
        <v>227</v>
      </c>
      <c r="E24" s="1488" t="s">
        <v>227</v>
      </c>
      <c r="F24" s="1489" t="s">
        <v>227</v>
      </c>
      <c r="G24" s="1490" t="s">
        <v>227</v>
      </c>
      <c r="H24" s="1487" t="s">
        <v>227</v>
      </c>
      <c r="I24" s="1488" t="s">
        <v>227</v>
      </c>
      <c r="J24" s="1489" t="s">
        <v>227</v>
      </c>
      <c r="K24" s="1488" t="s">
        <v>227</v>
      </c>
      <c r="L24" s="1481" t="s">
        <v>227</v>
      </c>
      <c r="M24" s="1491" t="s">
        <v>227</v>
      </c>
      <c r="N24" s="1478" t="s">
        <v>227</v>
      </c>
      <c r="O24" s="1479" t="s">
        <v>227</v>
      </c>
      <c r="P24" s="1487" t="s">
        <v>227</v>
      </c>
      <c r="Q24" s="1492" t="s">
        <v>227</v>
      </c>
      <c r="R24" s="1493" t="s">
        <v>227</v>
      </c>
    </row>
    <row r="25" spans="1:18" x14ac:dyDescent="0.2">
      <c r="A25" s="1494" t="s">
        <v>227</v>
      </c>
      <c r="B25" s="1485" t="s">
        <v>227</v>
      </c>
      <c r="C25" s="1486" t="s">
        <v>227</v>
      </c>
      <c r="D25" s="1487" t="s">
        <v>227</v>
      </c>
      <c r="E25" s="1488" t="s">
        <v>227</v>
      </c>
      <c r="F25" s="1489" t="s">
        <v>227</v>
      </c>
      <c r="G25" s="1490" t="s">
        <v>227</v>
      </c>
      <c r="H25" s="1487" t="s">
        <v>227</v>
      </c>
      <c r="I25" s="1488" t="s">
        <v>227</v>
      </c>
      <c r="J25" s="1489" t="s">
        <v>227</v>
      </c>
      <c r="K25" s="1488" t="s">
        <v>227</v>
      </c>
      <c r="L25" s="1481" t="s">
        <v>227</v>
      </c>
      <c r="M25" s="1488" t="s">
        <v>227</v>
      </c>
      <c r="N25" s="1478" t="s">
        <v>227</v>
      </c>
      <c r="O25" s="1479" t="s">
        <v>227</v>
      </c>
      <c r="P25" s="1487" t="s">
        <v>227</v>
      </c>
      <c r="Q25" s="1492" t="s">
        <v>227</v>
      </c>
      <c r="R25" s="1493" t="s">
        <v>227</v>
      </c>
    </row>
    <row r="26" spans="1:18" x14ac:dyDescent="0.2">
      <c r="A26" s="1494" t="s">
        <v>227</v>
      </c>
      <c r="B26" s="1485" t="s">
        <v>227</v>
      </c>
      <c r="C26" s="1486" t="s">
        <v>227</v>
      </c>
      <c r="D26" s="1487" t="s">
        <v>227</v>
      </c>
      <c r="E26" s="1488" t="s">
        <v>227</v>
      </c>
      <c r="F26" s="1489" t="s">
        <v>227</v>
      </c>
      <c r="G26" s="1490" t="s">
        <v>227</v>
      </c>
      <c r="H26" s="1487" t="s">
        <v>227</v>
      </c>
      <c r="I26" s="1488" t="s">
        <v>227</v>
      </c>
      <c r="J26" s="1489" t="s">
        <v>227</v>
      </c>
      <c r="K26" s="1488" t="s">
        <v>227</v>
      </c>
      <c r="L26" s="1481" t="s">
        <v>227</v>
      </c>
      <c r="M26" s="1491" t="s">
        <v>227</v>
      </c>
      <c r="N26" s="1478" t="s">
        <v>227</v>
      </c>
      <c r="O26" s="1479" t="s">
        <v>227</v>
      </c>
      <c r="P26" s="1487" t="s">
        <v>227</v>
      </c>
      <c r="Q26" s="1492" t="s">
        <v>227</v>
      </c>
      <c r="R26" s="1493" t="s">
        <v>227</v>
      </c>
    </row>
    <row r="27" spans="1:18" ht="13.5" thickBot="1" x14ac:dyDescent="0.25">
      <c r="A27" s="1495" t="s">
        <v>227</v>
      </c>
      <c r="B27" s="1496" t="s">
        <v>227</v>
      </c>
      <c r="C27" s="1497" t="s">
        <v>227</v>
      </c>
      <c r="D27" s="1498" t="s">
        <v>227</v>
      </c>
      <c r="E27" s="1499" t="s">
        <v>227</v>
      </c>
      <c r="F27" s="1500" t="s">
        <v>227</v>
      </c>
      <c r="G27" s="1501" t="s">
        <v>227</v>
      </c>
      <c r="H27" s="1498" t="s">
        <v>227</v>
      </c>
      <c r="I27" s="1499" t="s">
        <v>227</v>
      </c>
      <c r="J27" s="1500" t="s">
        <v>227</v>
      </c>
      <c r="K27" s="1499" t="s">
        <v>227</v>
      </c>
      <c r="L27" s="1502" t="s">
        <v>227</v>
      </c>
      <c r="M27" s="1499" t="s">
        <v>227</v>
      </c>
      <c r="N27" s="1500" t="s">
        <v>227</v>
      </c>
      <c r="O27" s="1499" t="s">
        <v>227</v>
      </c>
      <c r="P27" s="1498" t="s">
        <v>227</v>
      </c>
      <c r="Q27" s="1503" t="s">
        <v>227</v>
      </c>
      <c r="R27" s="1504" t="s">
        <v>227</v>
      </c>
    </row>
    <row r="28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499-F4FC-4F35-B538-A090E0187BC6}">
  <dimension ref="A2:T37"/>
  <sheetViews>
    <sheetView workbookViewId="0">
      <selection activeCell="B12" sqref="B12"/>
    </sheetView>
  </sheetViews>
  <sheetFormatPr defaultRowHeight="12.75" x14ac:dyDescent="0.2"/>
  <cols>
    <col min="1" max="1" width="4.7109375" customWidth="1"/>
    <col min="2" max="2" width="19.85546875" customWidth="1"/>
    <col min="3" max="3" width="4.85546875" customWidth="1"/>
    <col min="5" max="5" width="8" customWidth="1"/>
    <col min="6" max="6" width="4.85546875" customWidth="1"/>
    <col min="8" max="8" width="7.42578125" customWidth="1"/>
    <col min="9" max="9" width="4.7109375" customWidth="1"/>
    <col min="11" max="11" width="7" customWidth="1"/>
    <col min="12" max="12" width="4.7109375" customWidth="1"/>
    <col min="14" max="14" width="7.28515625" bestFit="1" customWidth="1"/>
    <col min="15" max="15" width="4.7109375" customWidth="1"/>
    <col min="17" max="17" width="7" customWidth="1"/>
    <col min="18" max="19" width="6.42578125" customWidth="1"/>
  </cols>
  <sheetData>
    <row r="2" spans="1:20" ht="18" x14ac:dyDescent="0.25">
      <c r="A2" s="2118" t="s">
        <v>319</v>
      </c>
      <c r="B2" s="2118"/>
      <c r="C2" s="2118"/>
      <c r="D2" s="2118"/>
      <c r="E2" s="2118"/>
      <c r="F2" s="2118"/>
      <c r="G2" s="2118"/>
      <c r="H2" s="2118"/>
      <c r="I2" s="2118"/>
      <c r="J2" s="2118"/>
      <c r="K2" s="2118"/>
      <c r="L2" s="2118"/>
      <c r="M2" s="2118"/>
      <c r="N2" s="2118"/>
      <c r="O2" s="2118"/>
      <c r="P2" s="2118"/>
      <c r="Q2" s="2118"/>
      <c r="R2" s="2118"/>
      <c r="S2" s="2118"/>
      <c r="T2" s="2119"/>
    </row>
    <row r="3" spans="1:20" ht="15" x14ac:dyDescent="0.2">
      <c r="A3" s="2120"/>
      <c r="B3" s="2121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  <c r="O3" s="2122"/>
      <c r="P3" s="2122"/>
      <c r="Q3" s="2122"/>
      <c r="R3" s="2122"/>
      <c r="S3" s="2123"/>
      <c r="T3" s="2119"/>
    </row>
    <row r="4" spans="1:20" ht="15" x14ac:dyDescent="0.2">
      <c r="A4" s="2120"/>
      <c r="B4" s="2121"/>
      <c r="C4" s="2122"/>
      <c r="D4" s="2122"/>
      <c r="E4" s="2122"/>
      <c r="F4" s="2122"/>
      <c r="G4" s="2122"/>
      <c r="H4" s="2122"/>
      <c r="I4" s="2122"/>
      <c r="J4" s="2122"/>
      <c r="K4" s="2122"/>
      <c r="L4" s="2122"/>
      <c r="M4" s="2122"/>
      <c r="N4" s="2122"/>
      <c r="O4" s="2122"/>
      <c r="P4" s="2122"/>
      <c r="Q4" s="2122"/>
      <c r="R4" s="2122"/>
      <c r="S4" s="2123"/>
      <c r="T4" s="2119"/>
    </row>
    <row r="5" spans="1:20" ht="18" x14ac:dyDescent="0.2">
      <c r="A5" s="2124" t="s">
        <v>202</v>
      </c>
      <c r="B5" s="2124"/>
      <c r="C5" s="2124"/>
      <c r="D5" s="2124"/>
      <c r="E5" s="2124"/>
      <c r="F5" s="2124"/>
      <c r="G5" s="2124"/>
      <c r="H5" s="2124"/>
      <c r="I5" s="2124"/>
      <c r="J5" s="2124"/>
      <c r="K5" s="2124"/>
      <c r="L5" s="2124"/>
      <c r="M5" s="2124"/>
      <c r="N5" s="2124"/>
      <c r="O5" s="2124"/>
      <c r="P5" s="2124"/>
      <c r="Q5" s="2124"/>
      <c r="R5" s="2124"/>
      <c r="S5" s="2124"/>
      <c r="T5" s="2119"/>
    </row>
    <row r="6" spans="1:20" ht="15" x14ac:dyDescent="0.2">
      <c r="A6" s="2120"/>
      <c r="B6" s="2121"/>
      <c r="C6" s="2122"/>
      <c r="D6" s="2122"/>
      <c r="E6" s="2122"/>
      <c r="F6" s="2122"/>
      <c r="G6" s="2122"/>
      <c r="H6" s="2122"/>
      <c r="I6" s="2122"/>
      <c r="J6" s="2122"/>
      <c r="K6" s="2122"/>
      <c r="L6" s="2122"/>
      <c r="M6" s="2122"/>
      <c r="N6" s="2122"/>
      <c r="O6" s="2122"/>
      <c r="P6" s="2122"/>
      <c r="Q6" s="2122"/>
      <c r="R6" s="2122"/>
      <c r="S6" s="2123"/>
      <c r="T6" s="2119"/>
    </row>
    <row r="7" spans="1:20" ht="15.75" thickBot="1" x14ac:dyDescent="0.25">
      <c r="A7" s="2120"/>
      <c r="B7" s="2121"/>
      <c r="C7" s="2122"/>
      <c r="D7" s="2122"/>
      <c r="E7" s="2122"/>
      <c r="F7" s="2122"/>
      <c r="G7" s="2122"/>
      <c r="H7" s="2122"/>
      <c r="I7" s="2122"/>
      <c r="J7" s="2122"/>
      <c r="K7" s="2122"/>
      <c r="L7" s="2122"/>
      <c r="M7" s="2122"/>
      <c r="N7" s="2122"/>
      <c r="O7" s="2122"/>
      <c r="P7" s="2122"/>
      <c r="Q7" s="2122"/>
      <c r="R7" s="2122"/>
      <c r="S7" s="2123"/>
      <c r="T7" s="2119"/>
    </row>
    <row r="8" spans="1:20" ht="14.25" customHeight="1" thickTop="1" thickBot="1" x14ac:dyDescent="0.25">
      <c r="A8" s="2125" t="s">
        <v>203</v>
      </c>
      <c r="B8" s="2126" t="s">
        <v>215</v>
      </c>
      <c r="C8" s="2127" t="s">
        <v>6</v>
      </c>
      <c r="D8" s="2127"/>
      <c r="E8" s="2127"/>
      <c r="F8" s="2127" t="s">
        <v>7</v>
      </c>
      <c r="G8" s="2127"/>
      <c r="H8" s="2127"/>
      <c r="I8" s="2127" t="s">
        <v>8</v>
      </c>
      <c r="J8" s="2127"/>
      <c r="K8" s="2127"/>
      <c r="L8" s="2127" t="s">
        <v>9</v>
      </c>
      <c r="M8" s="2127"/>
      <c r="N8" s="2127"/>
      <c r="O8" s="2128" t="s">
        <v>18</v>
      </c>
      <c r="P8" s="2128"/>
      <c r="Q8" s="2128"/>
      <c r="R8" s="2128"/>
      <c r="S8" s="2128"/>
      <c r="T8" s="2129"/>
    </row>
    <row r="9" spans="1:20" ht="14.25" customHeight="1" thickTop="1" thickBot="1" x14ac:dyDescent="0.25">
      <c r="A9" s="2125"/>
      <c r="B9" s="2126"/>
      <c r="C9" s="2013" t="s">
        <v>491</v>
      </c>
      <c r="D9" s="2130"/>
      <c r="E9" s="2130"/>
      <c r="F9" s="2012" t="s">
        <v>492</v>
      </c>
      <c r="G9" s="2131"/>
      <c r="H9" s="2131"/>
      <c r="I9" s="2012" t="s">
        <v>493</v>
      </c>
      <c r="J9" s="2131"/>
      <c r="K9" s="2131"/>
      <c r="L9" s="2012" t="s">
        <v>494</v>
      </c>
      <c r="M9" s="2131"/>
      <c r="N9" s="2131"/>
      <c r="O9" s="2128"/>
      <c r="P9" s="2128"/>
      <c r="Q9" s="2128"/>
      <c r="R9" s="2128"/>
      <c r="S9" s="2128"/>
      <c r="T9" s="2122"/>
    </row>
    <row r="10" spans="1:20" ht="27" thickTop="1" thickBot="1" x14ac:dyDescent="0.25">
      <c r="A10" s="2125"/>
      <c r="B10" s="2126"/>
      <c r="C10" s="2132" t="s">
        <v>207</v>
      </c>
      <c r="D10" s="2133" t="s">
        <v>216</v>
      </c>
      <c r="E10" s="2134" t="s">
        <v>217</v>
      </c>
      <c r="F10" s="2132" t="s">
        <v>207</v>
      </c>
      <c r="G10" s="2133" t="s">
        <v>216</v>
      </c>
      <c r="H10" s="2134" t="s">
        <v>217</v>
      </c>
      <c r="I10" s="2132" t="s">
        <v>207</v>
      </c>
      <c r="J10" s="2133" t="s">
        <v>216</v>
      </c>
      <c r="K10" s="2134" t="s">
        <v>217</v>
      </c>
      <c r="L10" s="2132" t="s">
        <v>207</v>
      </c>
      <c r="M10" s="2133" t="s">
        <v>216</v>
      </c>
      <c r="N10" s="2134" t="s">
        <v>217</v>
      </c>
      <c r="O10" s="2132" t="s">
        <v>207</v>
      </c>
      <c r="P10" s="2133" t="s">
        <v>216</v>
      </c>
      <c r="Q10" s="2134" t="s">
        <v>217</v>
      </c>
      <c r="R10" s="2135" t="s">
        <v>22</v>
      </c>
      <c r="S10" s="2136" t="s">
        <v>218</v>
      </c>
      <c r="T10" s="2122"/>
    </row>
    <row r="11" spans="1:20" ht="21" thickTop="1" x14ac:dyDescent="0.2">
      <c r="A11" s="2137"/>
      <c r="B11" s="2138"/>
      <c r="C11" s="2139"/>
      <c r="D11" s="2140"/>
      <c r="E11" s="2141"/>
      <c r="F11" s="2139"/>
      <c r="G11" s="2140"/>
      <c r="H11" s="2141"/>
      <c r="I11" s="2139"/>
      <c r="J11" s="2140"/>
      <c r="K11" s="2141"/>
      <c r="L11" s="2139"/>
      <c r="M11" s="2140"/>
      <c r="N11" s="2141"/>
      <c r="O11" s="2139"/>
      <c r="P11" s="2142"/>
      <c r="Q11" s="2143"/>
      <c r="R11" s="2144" t="s">
        <v>227</v>
      </c>
      <c r="S11" s="2145"/>
      <c r="T11" s="2122"/>
    </row>
    <row r="12" spans="1:20" ht="25.5" customHeight="1" x14ac:dyDescent="0.2">
      <c r="A12" s="2146">
        <v>1</v>
      </c>
      <c r="B12" s="2147" t="s">
        <v>1065</v>
      </c>
      <c r="C12" s="2148">
        <v>2</v>
      </c>
      <c r="D12" s="2149">
        <v>293.22000000000003</v>
      </c>
      <c r="E12" s="2150">
        <v>23.64</v>
      </c>
      <c r="F12" s="2151">
        <v>5</v>
      </c>
      <c r="G12" s="2149">
        <v>7.75</v>
      </c>
      <c r="H12" s="2150">
        <v>3.13</v>
      </c>
      <c r="I12" s="2151">
        <v>3</v>
      </c>
      <c r="J12" s="2149">
        <v>249.5</v>
      </c>
      <c r="K12" s="2150">
        <v>19.48</v>
      </c>
      <c r="L12" s="2151">
        <v>1</v>
      </c>
      <c r="M12" s="2149">
        <v>113.23</v>
      </c>
      <c r="N12" s="2150">
        <v>18.8</v>
      </c>
      <c r="O12" s="2152">
        <f t="shared" ref="O12:P21" si="0">(C12+F12+I12+L12)</f>
        <v>11</v>
      </c>
      <c r="P12" s="2149">
        <f t="shared" si="0"/>
        <v>663.7</v>
      </c>
      <c r="Q12" s="2149">
        <v>23.64</v>
      </c>
      <c r="R12" s="2153">
        <v>1</v>
      </c>
      <c r="S12" s="2154"/>
      <c r="T12" s="2119"/>
    </row>
    <row r="13" spans="1:20" ht="23.25" customHeight="1" x14ac:dyDescent="0.2">
      <c r="A13" s="2155">
        <v>2</v>
      </c>
      <c r="B13" s="2147" t="s">
        <v>1066</v>
      </c>
      <c r="C13" s="2148">
        <v>8</v>
      </c>
      <c r="D13" s="2149">
        <v>89.89</v>
      </c>
      <c r="E13" s="2150">
        <v>12.31</v>
      </c>
      <c r="F13" s="2151">
        <v>2</v>
      </c>
      <c r="G13" s="2149">
        <v>28.35</v>
      </c>
      <c r="H13" s="2150">
        <v>12.12</v>
      </c>
      <c r="I13" s="2151">
        <v>1</v>
      </c>
      <c r="J13" s="2149">
        <v>410.56</v>
      </c>
      <c r="K13" s="2150">
        <v>30.55</v>
      </c>
      <c r="L13" s="2151">
        <v>3</v>
      </c>
      <c r="M13" s="2149">
        <v>101.1</v>
      </c>
      <c r="N13" s="2150">
        <v>16.61</v>
      </c>
      <c r="O13" s="2152">
        <f t="shared" si="0"/>
        <v>14</v>
      </c>
      <c r="P13" s="2149">
        <f t="shared" si="0"/>
        <v>629.9</v>
      </c>
      <c r="Q13" s="2156">
        <v>30.55</v>
      </c>
      <c r="R13" s="2153">
        <v>2</v>
      </c>
      <c r="S13" s="2154"/>
      <c r="T13" s="2119"/>
    </row>
    <row r="14" spans="1:20" ht="25.5" customHeight="1" x14ac:dyDescent="0.2">
      <c r="A14" s="2155">
        <v>3</v>
      </c>
      <c r="B14" s="2147" t="s">
        <v>1067</v>
      </c>
      <c r="C14" s="2148">
        <v>3</v>
      </c>
      <c r="D14" s="2149">
        <v>216.58</v>
      </c>
      <c r="E14" s="2150">
        <v>13.33</v>
      </c>
      <c r="F14" s="2151">
        <v>3</v>
      </c>
      <c r="G14" s="2149">
        <v>24.31</v>
      </c>
      <c r="H14" s="2150">
        <v>11.09</v>
      </c>
      <c r="I14" s="2151">
        <v>4</v>
      </c>
      <c r="J14" s="2149">
        <v>238.53</v>
      </c>
      <c r="K14" s="2150">
        <v>18.899999999999999</v>
      </c>
      <c r="L14" s="2151">
        <v>4</v>
      </c>
      <c r="M14" s="2149">
        <v>100.66</v>
      </c>
      <c r="N14" s="2150">
        <v>14.38</v>
      </c>
      <c r="O14" s="2152">
        <f t="shared" si="0"/>
        <v>14</v>
      </c>
      <c r="P14" s="2149">
        <f t="shared" si="0"/>
        <v>580.08000000000004</v>
      </c>
      <c r="Q14" s="2149">
        <v>18.899999999999999</v>
      </c>
      <c r="R14" s="2153">
        <v>3</v>
      </c>
      <c r="S14" s="2154"/>
      <c r="T14" s="2119"/>
    </row>
    <row r="15" spans="1:20" ht="25.5" customHeight="1" x14ac:dyDescent="0.2">
      <c r="A15" s="2155">
        <v>4</v>
      </c>
      <c r="B15" s="2147" t="s">
        <v>1068</v>
      </c>
      <c r="C15" s="2148">
        <v>1</v>
      </c>
      <c r="D15" s="2149">
        <v>405.55</v>
      </c>
      <c r="E15" s="2150">
        <v>24</v>
      </c>
      <c r="F15" s="2151">
        <v>6</v>
      </c>
      <c r="G15" s="2149">
        <v>6.59</v>
      </c>
      <c r="H15" s="2150">
        <v>3.64</v>
      </c>
      <c r="I15" s="2151">
        <v>2</v>
      </c>
      <c r="J15" s="2149">
        <v>269.23</v>
      </c>
      <c r="K15" s="2150">
        <v>31.4</v>
      </c>
      <c r="L15" s="2151">
        <v>7</v>
      </c>
      <c r="M15" s="2149">
        <v>48.76</v>
      </c>
      <c r="N15" s="2150">
        <v>16.920000000000002</v>
      </c>
      <c r="O15" s="2152">
        <f t="shared" si="0"/>
        <v>16</v>
      </c>
      <c r="P15" s="2149">
        <f t="shared" si="0"/>
        <v>730.13</v>
      </c>
      <c r="Q15" s="2149">
        <v>24</v>
      </c>
      <c r="R15" s="2153">
        <v>4</v>
      </c>
      <c r="S15" s="2154"/>
      <c r="T15" s="2119"/>
    </row>
    <row r="16" spans="1:20" ht="25.5" customHeight="1" x14ac:dyDescent="0.2">
      <c r="A16" s="2155">
        <v>5</v>
      </c>
      <c r="B16" s="2147" t="s">
        <v>1069</v>
      </c>
      <c r="C16" s="2148">
        <v>10</v>
      </c>
      <c r="D16" s="2157">
        <v>51.94</v>
      </c>
      <c r="E16" s="2150">
        <v>14.87</v>
      </c>
      <c r="F16" s="2151">
        <v>1</v>
      </c>
      <c r="G16" s="2149">
        <v>37.22</v>
      </c>
      <c r="H16" s="2150">
        <v>9.2899999999999991</v>
      </c>
      <c r="I16" s="2151">
        <v>6</v>
      </c>
      <c r="J16" s="2149">
        <v>112.8</v>
      </c>
      <c r="K16" s="2150">
        <v>12.85</v>
      </c>
      <c r="L16" s="2151">
        <v>2</v>
      </c>
      <c r="M16" s="2149">
        <v>102.13</v>
      </c>
      <c r="N16" s="2150">
        <v>19.5</v>
      </c>
      <c r="O16" s="2152">
        <f t="shared" si="0"/>
        <v>19</v>
      </c>
      <c r="P16" s="2149">
        <f t="shared" si="0"/>
        <v>304.08999999999997</v>
      </c>
      <c r="Q16" s="2149">
        <v>19.5</v>
      </c>
      <c r="R16" s="2153">
        <v>5</v>
      </c>
      <c r="S16" s="2154"/>
      <c r="T16" s="2119"/>
    </row>
    <row r="17" spans="1:20" ht="22.5" customHeight="1" x14ac:dyDescent="0.2">
      <c r="A17" s="2155">
        <v>6</v>
      </c>
      <c r="B17" s="2147" t="s">
        <v>1070</v>
      </c>
      <c r="C17" s="2148">
        <v>4</v>
      </c>
      <c r="D17" s="2158">
        <v>188.9</v>
      </c>
      <c r="E17" s="2150">
        <v>17.64</v>
      </c>
      <c r="F17" s="2151">
        <v>4</v>
      </c>
      <c r="G17" s="2149">
        <v>9.56</v>
      </c>
      <c r="H17" s="2150">
        <v>3.53</v>
      </c>
      <c r="I17" s="2151">
        <v>8</v>
      </c>
      <c r="J17" s="2149">
        <v>55</v>
      </c>
      <c r="K17" s="2150">
        <v>12.48</v>
      </c>
      <c r="L17" s="2151">
        <v>8</v>
      </c>
      <c r="M17" s="2149">
        <v>24.11</v>
      </c>
      <c r="N17" s="2150">
        <v>12.75</v>
      </c>
      <c r="O17" s="2152">
        <f t="shared" si="0"/>
        <v>24</v>
      </c>
      <c r="P17" s="2149">
        <f t="shared" si="0"/>
        <v>277.57</v>
      </c>
      <c r="Q17" s="2149">
        <v>17.86</v>
      </c>
      <c r="R17" s="2153">
        <v>6</v>
      </c>
      <c r="S17" s="2154"/>
      <c r="T17" s="2119"/>
    </row>
    <row r="18" spans="1:20" ht="22.5" customHeight="1" x14ac:dyDescent="0.2">
      <c r="A18" s="2155">
        <v>7</v>
      </c>
      <c r="B18" s="2147" t="s">
        <v>1071</v>
      </c>
      <c r="C18" s="2148">
        <v>6</v>
      </c>
      <c r="D18" s="2149">
        <v>173.86</v>
      </c>
      <c r="E18" s="2150">
        <v>21.26</v>
      </c>
      <c r="F18" s="2151">
        <v>7</v>
      </c>
      <c r="G18" s="2149">
        <v>2.2799999999999998</v>
      </c>
      <c r="H18" s="2150">
        <v>2.2799999999999998</v>
      </c>
      <c r="I18" s="2151">
        <v>5</v>
      </c>
      <c r="J18" s="2149">
        <v>166.22</v>
      </c>
      <c r="K18" s="2150">
        <v>19.649999999999999</v>
      </c>
      <c r="L18" s="2151">
        <v>9</v>
      </c>
      <c r="M18" s="2149">
        <v>16.66</v>
      </c>
      <c r="N18" s="2150">
        <v>4.32</v>
      </c>
      <c r="O18" s="2152">
        <f t="shared" si="0"/>
        <v>27</v>
      </c>
      <c r="P18" s="2149">
        <f t="shared" si="0"/>
        <v>359.02000000000004</v>
      </c>
      <c r="Q18" s="2149">
        <v>21.26</v>
      </c>
      <c r="R18" s="2153">
        <v>7</v>
      </c>
      <c r="S18" s="2154"/>
      <c r="T18" s="2119"/>
    </row>
    <row r="19" spans="1:20" ht="24" customHeight="1" x14ac:dyDescent="0.2">
      <c r="A19" s="2146">
        <v>8</v>
      </c>
      <c r="B19" s="2147" t="s">
        <v>1072</v>
      </c>
      <c r="C19" s="2148">
        <v>5</v>
      </c>
      <c r="D19" s="2149">
        <v>176.86</v>
      </c>
      <c r="E19" s="2150">
        <v>14.96</v>
      </c>
      <c r="F19" s="2151">
        <v>8</v>
      </c>
      <c r="G19" s="2149">
        <v>2.1800000000000002</v>
      </c>
      <c r="H19" s="2150">
        <v>2.1800000000000002</v>
      </c>
      <c r="I19" s="2151">
        <v>9</v>
      </c>
      <c r="J19" s="2149">
        <v>52</v>
      </c>
      <c r="K19" s="2150">
        <v>16.399999999999999</v>
      </c>
      <c r="L19" s="2151">
        <v>6</v>
      </c>
      <c r="M19" s="2149">
        <v>54.71</v>
      </c>
      <c r="N19" s="2150">
        <v>19.79</v>
      </c>
      <c r="O19" s="2152">
        <f t="shared" si="0"/>
        <v>28</v>
      </c>
      <c r="P19" s="2149">
        <f t="shared" si="0"/>
        <v>285.75</v>
      </c>
      <c r="Q19" s="2149">
        <v>19.79</v>
      </c>
      <c r="R19" s="2153">
        <v>8</v>
      </c>
      <c r="S19" s="2154"/>
      <c r="T19" s="2119"/>
    </row>
    <row r="20" spans="1:20" ht="26.25" customHeight="1" x14ac:dyDescent="0.2">
      <c r="A20" s="2155">
        <v>9</v>
      </c>
      <c r="B20" s="2147" t="s">
        <v>1073</v>
      </c>
      <c r="C20" s="2148">
        <v>7</v>
      </c>
      <c r="D20" s="2149">
        <v>113.46</v>
      </c>
      <c r="E20" s="2150">
        <v>19.489999999999998</v>
      </c>
      <c r="F20" s="2151">
        <v>10</v>
      </c>
      <c r="G20" s="2149">
        <v>0</v>
      </c>
      <c r="H20" s="2150">
        <v>0</v>
      </c>
      <c r="I20" s="2151">
        <v>7</v>
      </c>
      <c r="J20" s="2149">
        <v>87.69</v>
      </c>
      <c r="K20" s="2150">
        <v>13.23</v>
      </c>
      <c r="L20" s="2151">
        <v>10</v>
      </c>
      <c r="M20" s="2149">
        <v>0</v>
      </c>
      <c r="N20" s="2150">
        <v>0</v>
      </c>
      <c r="O20" s="2152">
        <f t="shared" si="0"/>
        <v>34</v>
      </c>
      <c r="P20" s="2149">
        <f t="shared" si="0"/>
        <v>201.14999999999998</v>
      </c>
      <c r="Q20" s="2149">
        <v>19.489999999999998</v>
      </c>
      <c r="R20" s="2153">
        <v>9</v>
      </c>
      <c r="S20" s="2154"/>
      <c r="T20" s="2119"/>
    </row>
    <row r="21" spans="1:20" ht="27" customHeight="1" thickBot="1" x14ac:dyDescent="0.25">
      <c r="A21" s="2159">
        <v>10</v>
      </c>
      <c r="B21" s="2160" t="s">
        <v>1074</v>
      </c>
      <c r="C21" s="2161">
        <v>9</v>
      </c>
      <c r="D21" s="2162">
        <v>85.26</v>
      </c>
      <c r="E21" s="2163">
        <v>9.2899999999999991</v>
      </c>
      <c r="F21" s="2164">
        <v>10</v>
      </c>
      <c r="G21" s="2162">
        <v>0</v>
      </c>
      <c r="H21" s="2163">
        <v>0</v>
      </c>
      <c r="I21" s="2164">
        <v>10</v>
      </c>
      <c r="J21" s="2162">
        <v>29.93</v>
      </c>
      <c r="K21" s="2163">
        <v>15.33</v>
      </c>
      <c r="L21" s="2164">
        <v>5</v>
      </c>
      <c r="M21" s="2162">
        <v>84.34</v>
      </c>
      <c r="N21" s="2163">
        <v>10.58</v>
      </c>
      <c r="O21" s="2165">
        <f t="shared" si="0"/>
        <v>34</v>
      </c>
      <c r="P21" s="2162">
        <f t="shared" si="0"/>
        <v>199.53</v>
      </c>
      <c r="Q21" s="2162">
        <v>15.33</v>
      </c>
      <c r="R21" s="2166">
        <v>10</v>
      </c>
      <c r="S21" s="2167"/>
      <c r="T21" s="2119"/>
    </row>
    <row r="22" spans="1:20" ht="30" x14ac:dyDescent="0.2">
      <c r="A22" s="2155">
        <v>19</v>
      </c>
      <c r="B22" s="2168" t="s">
        <v>227</v>
      </c>
      <c r="C22" s="2151" t="s">
        <v>32</v>
      </c>
      <c r="D22" s="2149" t="s">
        <v>32</v>
      </c>
      <c r="E22" s="2150" t="s">
        <v>32</v>
      </c>
      <c r="F22" s="2151" t="s">
        <v>227</v>
      </c>
      <c r="G22" s="2149" t="s">
        <v>227</v>
      </c>
      <c r="H22" s="2150" t="s">
        <v>227</v>
      </c>
      <c r="I22" s="2151" t="s">
        <v>227</v>
      </c>
      <c r="J22" s="2149" t="s">
        <v>227</v>
      </c>
      <c r="K22" s="2150" t="s">
        <v>227</v>
      </c>
      <c r="L22" s="2151" t="s">
        <v>227</v>
      </c>
      <c r="M22" s="2149" t="s">
        <v>227</v>
      </c>
      <c r="N22" s="2150" t="s">
        <v>227</v>
      </c>
      <c r="O22" s="2151" t="s">
        <v>32</v>
      </c>
      <c r="P22" s="2149" t="s">
        <v>32</v>
      </c>
      <c r="Q22" s="2149" t="s">
        <v>32</v>
      </c>
      <c r="R22" s="2169" t="s">
        <v>32</v>
      </c>
      <c r="S22" s="2170"/>
      <c r="T22" s="2119"/>
    </row>
    <row r="23" spans="1:20" ht="30.75" thickBot="1" x14ac:dyDescent="0.25">
      <c r="A23" s="2171">
        <v>20</v>
      </c>
      <c r="B23" s="2172" t="s">
        <v>227</v>
      </c>
      <c r="C23" s="2173" t="s">
        <v>32</v>
      </c>
      <c r="D23" s="2174">
        <f>D12+D13+D14+D15+D16+D17+D18+D19+D20+D21</f>
        <v>1795.5200000000002</v>
      </c>
      <c r="E23" s="2175" t="s">
        <v>32</v>
      </c>
      <c r="F23" s="2173" t="s">
        <v>227</v>
      </c>
      <c r="G23" s="2174">
        <f>SUM(G12:G22)</f>
        <v>118.24000000000001</v>
      </c>
      <c r="H23" s="2175" t="s">
        <v>227</v>
      </c>
      <c r="I23" s="2173" t="s">
        <v>227</v>
      </c>
      <c r="J23" s="2174">
        <f>SUM(J12:J22)</f>
        <v>1671.46</v>
      </c>
      <c r="K23" s="2175" t="s">
        <v>227</v>
      </c>
      <c r="L23" s="2173" t="s">
        <v>227</v>
      </c>
      <c r="M23" s="2174">
        <f>SUM(M12:M22)</f>
        <v>645.70000000000005</v>
      </c>
      <c r="N23" s="2175" t="s">
        <v>227</v>
      </c>
      <c r="O23" s="2173" t="s">
        <v>32</v>
      </c>
      <c r="P23" s="2174" t="s">
        <v>32</v>
      </c>
      <c r="Q23" s="2174" t="s">
        <v>32</v>
      </c>
      <c r="R23" s="2176" t="s">
        <v>32</v>
      </c>
      <c r="S23" s="2177"/>
      <c r="T23" s="2119"/>
    </row>
    <row r="24" spans="1:20" ht="30.75" thickTop="1" x14ac:dyDescent="0.2">
      <c r="A24" s="2120"/>
      <c r="B24" s="2121"/>
      <c r="C24" s="2122"/>
      <c r="D24" s="2122"/>
      <c r="E24" s="2122"/>
      <c r="F24" s="2122"/>
      <c r="G24" s="2122"/>
      <c r="H24" s="2122"/>
      <c r="I24" s="2122"/>
      <c r="J24" s="2122"/>
      <c r="K24" s="2122"/>
      <c r="L24" s="2122"/>
      <c r="M24" s="2178"/>
      <c r="N24" s="2122"/>
      <c r="O24" s="2122"/>
      <c r="P24" s="2122"/>
      <c r="Q24" s="2122"/>
      <c r="R24" s="2179"/>
      <c r="S24" s="2123"/>
      <c r="T24" s="2119"/>
    </row>
    <row r="25" spans="1:20" ht="15" x14ac:dyDescent="0.2">
      <c r="A25" s="2120"/>
      <c r="B25" s="2121"/>
      <c r="C25" s="2122"/>
      <c r="D25" s="2122"/>
      <c r="E25" s="2122"/>
      <c r="F25" s="2122"/>
      <c r="G25" s="2122"/>
      <c r="H25" s="2122"/>
      <c r="I25" s="2122"/>
      <c r="J25" s="2122"/>
      <c r="K25" s="2122"/>
      <c r="L25" s="2122"/>
      <c r="M25" s="2122"/>
      <c r="N25" s="2122"/>
      <c r="O25" s="2122"/>
      <c r="P25" s="2122"/>
      <c r="Q25" s="2122"/>
      <c r="R25" s="2122"/>
      <c r="S25" s="2123"/>
      <c r="T25" s="2119"/>
    </row>
    <row r="26" spans="1:20" ht="15" x14ac:dyDescent="0.2">
      <c r="A26" s="2120"/>
      <c r="B26" s="2121"/>
      <c r="C26" s="2180"/>
      <c r="D26" s="2181" t="s">
        <v>219</v>
      </c>
      <c r="E26" s="2181"/>
      <c r="F26" s="2181"/>
      <c r="G26" s="2180"/>
      <c r="H26" s="2122"/>
      <c r="I26" s="2122"/>
      <c r="J26" s="2122"/>
      <c r="K26" s="2180"/>
      <c r="L26" s="2180"/>
      <c r="M26" s="2182" t="s">
        <v>220</v>
      </c>
      <c r="N26" s="2182"/>
      <c r="O26" s="2182"/>
      <c r="P26" s="2122"/>
      <c r="Q26" s="2122"/>
      <c r="R26" s="2122"/>
      <c r="S26" s="2123"/>
      <c r="T26" s="2119"/>
    </row>
    <row r="27" spans="1:20" ht="15" x14ac:dyDescent="0.2">
      <c r="A27" s="2120"/>
      <c r="B27" s="2121"/>
      <c r="C27" s="2180"/>
      <c r="D27" s="2183"/>
      <c r="E27" s="2183"/>
      <c r="F27" s="2183"/>
      <c r="G27" s="2180"/>
      <c r="H27" s="2122"/>
      <c r="I27" s="2122"/>
      <c r="J27" s="2122"/>
      <c r="K27" s="2180"/>
      <c r="L27" s="2180"/>
      <c r="M27" s="2121"/>
      <c r="N27" s="2180"/>
      <c r="O27" s="2180"/>
      <c r="P27" s="2122"/>
      <c r="Q27" s="2122"/>
      <c r="R27" s="2122"/>
      <c r="S27" s="2123"/>
      <c r="T27" s="2119"/>
    </row>
    <row r="28" spans="1:20" ht="15" x14ac:dyDescent="0.2">
      <c r="A28" s="2120"/>
      <c r="B28" s="2121"/>
      <c r="C28" s="2180"/>
      <c r="D28" s="2181" t="s">
        <v>780</v>
      </c>
      <c r="E28" s="2181"/>
      <c r="F28" s="2181"/>
      <c r="G28" s="2180"/>
      <c r="H28" s="2122"/>
      <c r="I28" s="2122"/>
      <c r="J28" s="2122"/>
      <c r="K28" s="2180"/>
      <c r="L28" s="2180"/>
      <c r="M28" s="2182" t="s">
        <v>779</v>
      </c>
      <c r="N28" s="2182"/>
      <c r="O28" s="2182"/>
      <c r="P28" s="2122"/>
      <c r="Q28" s="2122"/>
      <c r="R28" s="2122"/>
      <c r="S28" s="2123"/>
      <c r="T28" s="2119"/>
    </row>
    <row r="29" spans="1:20" ht="15" x14ac:dyDescent="0.2">
      <c r="A29" s="2120"/>
      <c r="B29" s="2121"/>
      <c r="C29" s="2122"/>
      <c r="D29" s="2122"/>
      <c r="E29" s="2122"/>
      <c r="F29" s="2122"/>
      <c r="G29" s="2122"/>
      <c r="H29" s="2122"/>
      <c r="I29" s="2122"/>
      <c r="J29" s="2122"/>
      <c r="K29" s="2122"/>
      <c r="L29" s="2122"/>
      <c r="M29" s="2122"/>
      <c r="N29" s="2122"/>
      <c r="O29" s="2122"/>
      <c r="P29" s="2122"/>
      <c r="Q29" s="2122"/>
      <c r="R29" s="2122"/>
      <c r="S29" s="2123"/>
      <c r="T29" s="2119"/>
    </row>
    <row r="30" spans="1:20" x14ac:dyDescent="0.2">
      <c r="T30" s="2119"/>
    </row>
    <row r="31" spans="1:20" x14ac:dyDescent="0.2">
      <c r="T31" s="2119"/>
    </row>
    <row r="32" spans="1:20" x14ac:dyDescent="0.2">
      <c r="T32" s="2119"/>
    </row>
    <row r="33" spans="18:20" x14ac:dyDescent="0.2">
      <c r="R33" t="s">
        <v>781</v>
      </c>
      <c r="T33" s="2184">
        <f>SUM(D23:M23)</f>
        <v>4230.92</v>
      </c>
    </row>
    <row r="34" spans="18:20" x14ac:dyDescent="0.2">
      <c r="T34" s="409"/>
    </row>
    <row r="35" spans="18:20" x14ac:dyDescent="0.2">
      <c r="T35" s="408"/>
    </row>
    <row r="36" spans="18:20" x14ac:dyDescent="0.2">
      <c r="T36" s="408"/>
    </row>
    <row r="37" spans="18:20" x14ac:dyDescent="0.2">
      <c r="T37" s="408"/>
    </row>
  </sheetData>
  <sortState ref="B12:Q21">
    <sortCondition ref="O12:O21"/>
    <sortCondition descending="1" ref="P12:P21"/>
  </sortState>
  <mergeCells count="17">
    <mergeCell ref="A2:S2"/>
    <mergeCell ref="A5:S5"/>
    <mergeCell ref="A8:A10"/>
    <mergeCell ref="B8:B10"/>
    <mergeCell ref="C8:E8"/>
    <mergeCell ref="F8:H8"/>
    <mergeCell ref="I8:K8"/>
    <mergeCell ref="L8:N8"/>
    <mergeCell ref="O8:S9"/>
    <mergeCell ref="C9:E9"/>
    <mergeCell ref="F9:H9"/>
    <mergeCell ref="I9:K9"/>
    <mergeCell ref="L9:N9"/>
    <mergeCell ref="D26:F26"/>
    <mergeCell ref="M26:O26"/>
    <mergeCell ref="D28:F28"/>
    <mergeCell ref="M28:O28"/>
  </mergeCells>
  <pageMargins left="0.23622047244094488" right="0.23622047244094488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70C0"/>
  </sheetPr>
  <dimension ref="A1:R35"/>
  <sheetViews>
    <sheetView showRowColHeaders="0" zoomScaleNormal="100" workbookViewId="0">
      <selection activeCell="B12" sqref="B12:B26"/>
    </sheetView>
  </sheetViews>
  <sheetFormatPr defaultRowHeight="12.75" x14ac:dyDescent="0.2"/>
  <cols>
    <col min="1" max="1" width="4.85546875"/>
    <col min="2" max="2" width="22.5703125"/>
    <col min="3" max="3" width="21.140625"/>
    <col min="4" max="10" width="5.7109375"/>
    <col min="11" max="11" width="5.5703125"/>
    <col min="12" max="14" width="0" hidden="1"/>
    <col min="15" max="15" width="0.140625"/>
    <col min="16" max="16" width="8.85546875"/>
    <col min="17" max="17" width="8.5703125"/>
    <col min="18" max="18" width="10.28515625"/>
  </cols>
  <sheetData>
    <row r="1" spans="1:18" ht="14.25" customHeight="1" x14ac:dyDescent="0.2"/>
    <row r="2" spans="1:18" ht="18" x14ac:dyDescent="0.25">
      <c r="A2" s="2014" t="s">
        <v>221</v>
      </c>
      <c r="B2" s="2014"/>
      <c r="C2" s="2014"/>
      <c r="D2" s="2014"/>
      <c r="E2" s="2014"/>
      <c r="F2" s="2014"/>
      <c r="G2" s="2014"/>
      <c r="H2" s="2014"/>
      <c r="I2" s="2014"/>
      <c r="J2" s="2014"/>
      <c r="K2" s="2014"/>
      <c r="L2" s="2014"/>
      <c r="M2" s="2014"/>
      <c r="N2" s="2014"/>
      <c r="O2" s="2014"/>
      <c r="P2" s="2014"/>
      <c r="Q2" s="2014"/>
      <c r="R2" s="2014"/>
    </row>
    <row r="3" spans="1:18" ht="14.25" customHeight="1" x14ac:dyDescent="0.2">
      <c r="A3" s="989"/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</row>
    <row r="4" spans="1:18" ht="14.25" customHeight="1" x14ac:dyDescent="0.2">
      <c r="A4" s="830"/>
      <c r="B4" s="831"/>
      <c r="C4" s="832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5"/>
    </row>
    <row r="5" spans="1:18" ht="14.25" customHeight="1" x14ac:dyDescent="0.2">
      <c r="A5" s="2015" t="s">
        <v>320</v>
      </c>
      <c r="B5" s="2015"/>
      <c r="C5" s="2015"/>
      <c r="D5" s="2015"/>
      <c r="E5" s="2015"/>
      <c r="F5" s="2015"/>
      <c r="G5" s="2015"/>
      <c r="H5" s="2015"/>
      <c r="I5" s="2015"/>
      <c r="J5" s="2015"/>
      <c r="K5" s="2015"/>
      <c r="L5" s="2015"/>
      <c r="M5" s="2015"/>
      <c r="N5" s="2015"/>
      <c r="O5" s="2015"/>
      <c r="P5" s="2015"/>
      <c r="Q5" s="2015"/>
      <c r="R5" s="2015"/>
    </row>
    <row r="6" spans="1:18" ht="14.25" customHeight="1" x14ac:dyDescent="0.45">
      <c r="A6" s="830"/>
      <c r="B6" s="837"/>
      <c r="C6" s="832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4"/>
      <c r="Q6" s="833"/>
      <c r="R6" s="835"/>
    </row>
    <row r="7" spans="1:18" ht="14.25" customHeight="1" thickBot="1" x14ac:dyDescent="0.25">
      <c r="A7" s="830"/>
      <c r="B7" s="831"/>
      <c r="C7" s="832"/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4"/>
      <c r="Q7" s="833"/>
      <c r="R7" s="835"/>
    </row>
    <row r="8" spans="1:18" ht="14.25" customHeight="1" thickTop="1" x14ac:dyDescent="0.2">
      <c r="A8" s="2016" t="s">
        <v>203</v>
      </c>
      <c r="B8" s="2019" t="s">
        <v>204</v>
      </c>
      <c r="C8" s="2022" t="s">
        <v>205</v>
      </c>
      <c r="D8" s="2041" t="s">
        <v>6</v>
      </c>
      <c r="E8" s="2042"/>
      <c r="F8" s="2043" t="s">
        <v>7</v>
      </c>
      <c r="G8" s="2044"/>
      <c r="H8" s="2041" t="s">
        <v>8</v>
      </c>
      <c r="I8" s="2045"/>
      <c r="J8" s="2043" t="s">
        <v>9</v>
      </c>
      <c r="K8" s="2045"/>
      <c r="L8" s="2036" t="s">
        <v>10</v>
      </c>
      <c r="M8" s="2037"/>
      <c r="N8" s="2036" t="s">
        <v>11</v>
      </c>
      <c r="O8" s="2037"/>
      <c r="P8" s="2025" t="s">
        <v>206</v>
      </c>
      <c r="Q8" s="2026"/>
      <c r="R8" s="2027"/>
    </row>
    <row r="9" spans="1:18" ht="12.75" customHeight="1" x14ac:dyDescent="0.2">
      <c r="A9" s="2017"/>
      <c r="B9" s="2020"/>
      <c r="C9" s="2023"/>
      <c r="D9" s="2038" t="s">
        <v>222</v>
      </c>
      <c r="E9" s="2039"/>
      <c r="F9" s="2038" t="s">
        <v>222</v>
      </c>
      <c r="G9" s="2039"/>
      <c r="H9" s="2038" t="s">
        <v>222</v>
      </c>
      <c r="I9" s="2039"/>
      <c r="J9" s="2040" t="s">
        <v>222</v>
      </c>
      <c r="K9" s="2039"/>
      <c r="L9" s="2040" t="s">
        <v>222</v>
      </c>
      <c r="M9" s="2039"/>
      <c r="N9" s="2040" t="s">
        <v>222</v>
      </c>
      <c r="O9" s="2039"/>
      <c r="P9" s="2028"/>
      <c r="Q9" s="2029"/>
      <c r="R9" s="2030"/>
    </row>
    <row r="10" spans="1:18" ht="14.25" customHeight="1" x14ac:dyDescent="0.2">
      <c r="A10" s="2017"/>
      <c r="B10" s="2020"/>
      <c r="C10" s="2023"/>
      <c r="D10" s="2034" t="s">
        <v>519</v>
      </c>
      <c r="E10" s="2035"/>
      <c r="F10" s="2034" t="s">
        <v>519</v>
      </c>
      <c r="G10" s="2035"/>
      <c r="H10" s="2034" t="s">
        <v>520</v>
      </c>
      <c r="I10" s="2035"/>
      <c r="J10" s="2034" t="s">
        <v>521</v>
      </c>
      <c r="K10" s="2035"/>
      <c r="L10" s="2034" t="s">
        <v>521</v>
      </c>
      <c r="M10" s="2035"/>
      <c r="N10" s="2034" t="s">
        <v>522</v>
      </c>
      <c r="O10" s="2035"/>
      <c r="P10" s="2031"/>
      <c r="Q10" s="2032"/>
      <c r="R10" s="2033"/>
    </row>
    <row r="11" spans="1:18" ht="14.25" customHeight="1" thickBot="1" x14ac:dyDescent="0.25">
      <c r="A11" s="2018"/>
      <c r="B11" s="2021"/>
      <c r="C11" s="2024"/>
      <c r="D11" s="990" t="s">
        <v>207</v>
      </c>
      <c r="E11" s="991" t="s">
        <v>208</v>
      </c>
      <c r="F11" s="992" t="s">
        <v>207</v>
      </c>
      <c r="G11" s="993" t="s">
        <v>208</v>
      </c>
      <c r="H11" s="990" t="s">
        <v>207</v>
      </c>
      <c r="I11" s="991" t="s">
        <v>208</v>
      </c>
      <c r="J11" s="992" t="s">
        <v>207</v>
      </c>
      <c r="K11" s="991" t="s">
        <v>208</v>
      </c>
      <c r="L11" s="990" t="s">
        <v>207</v>
      </c>
      <c r="M11" s="991" t="s">
        <v>208</v>
      </c>
      <c r="N11" s="992" t="s">
        <v>207</v>
      </c>
      <c r="O11" s="993" t="s">
        <v>208</v>
      </c>
      <c r="P11" s="994" t="s">
        <v>207</v>
      </c>
      <c r="Q11" s="995" t="s">
        <v>208</v>
      </c>
      <c r="R11" s="996" t="s">
        <v>209</v>
      </c>
    </row>
    <row r="12" spans="1:18" ht="14.25" customHeight="1" thickTop="1" x14ac:dyDescent="0.2">
      <c r="A12" s="997">
        <v>1</v>
      </c>
      <c r="B12" s="1443" t="s">
        <v>92</v>
      </c>
      <c r="C12" s="999" t="s">
        <v>523</v>
      </c>
      <c r="D12" s="1000">
        <v>4</v>
      </c>
      <c r="E12" s="1001">
        <v>6</v>
      </c>
      <c r="F12" s="1002">
        <v>2</v>
      </c>
      <c r="G12" s="1003">
        <v>4</v>
      </c>
      <c r="H12" s="1000">
        <v>1</v>
      </c>
      <c r="I12" s="1001">
        <v>6</v>
      </c>
      <c r="J12" s="1002">
        <v>1</v>
      </c>
      <c r="K12" s="1004">
        <v>1</v>
      </c>
      <c r="L12" s="1005">
        <v>1</v>
      </c>
      <c r="M12" s="1006">
        <v>1</v>
      </c>
      <c r="N12" s="1007">
        <v>6</v>
      </c>
      <c r="O12" s="1003">
        <v>0</v>
      </c>
      <c r="P12" s="1000">
        <v>15</v>
      </c>
      <c r="Q12" s="1008">
        <v>18</v>
      </c>
      <c r="R12" s="1440">
        <v>1</v>
      </c>
    </row>
    <row r="13" spans="1:18" ht="14.25" customHeight="1" x14ac:dyDescent="0.2">
      <c r="A13" s="1010">
        <v>2</v>
      </c>
      <c r="B13" s="1444" t="s">
        <v>210</v>
      </c>
      <c r="C13" s="1012" t="s">
        <v>524</v>
      </c>
      <c r="D13" s="1013">
        <v>2</v>
      </c>
      <c r="E13" s="1014">
        <v>6</v>
      </c>
      <c r="F13" s="1015">
        <v>6</v>
      </c>
      <c r="G13" s="1016">
        <v>2</v>
      </c>
      <c r="H13" s="1013">
        <v>2</v>
      </c>
      <c r="I13" s="1014">
        <v>9</v>
      </c>
      <c r="J13" s="1015">
        <v>4</v>
      </c>
      <c r="K13" s="1014">
        <v>0</v>
      </c>
      <c r="L13" s="1005">
        <v>2</v>
      </c>
      <c r="M13" s="1017">
        <v>0</v>
      </c>
      <c r="N13" s="1015">
        <v>1</v>
      </c>
      <c r="O13" s="1003">
        <v>2</v>
      </c>
      <c r="P13" s="1013">
        <v>17</v>
      </c>
      <c r="Q13" s="1018">
        <v>19</v>
      </c>
      <c r="R13" s="1441">
        <v>2</v>
      </c>
    </row>
    <row r="14" spans="1:18" ht="14.25" customHeight="1" x14ac:dyDescent="0.2">
      <c r="A14" s="1010">
        <v>3</v>
      </c>
      <c r="B14" s="1444" t="s">
        <v>81</v>
      </c>
      <c r="C14" s="1012" t="s">
        <v>525</v>
      </c>
      <c r="D14" s="1013">
        <v>5</v>
      </c>
      <c r="E14" s="1014">
        <v>3</v>
      </c>
      <c r="F14" s="1015">
        <v>1</v>
      </c>
      <c r="G14" s="1016">
        <v>6</v>
      </c>
      <c r="H14" s="1013">
        <v>11</v>
      </c>
      <c r="I14" s="1014">
        <v>1</v>
      </c>
      <c r="J14" s="1015">
        <v>3</v>
      </c>
      <c r="K14" s="1014">
        <v>1</v>
      </c>
      <c r="L14" s="1005">
        <v>2</v>
      </c>
      <c r="M14" s="1017">
        <v>0</v>
      </c>
      <c r="N14" s="1002">
        <v>3</v>
      </c>
      <c r="O14" s="1003">
        <v>1</v>
      </c>
      <c r="P14" s="1013">
        <v>25</v>
      </c>
      <c r="Q14" s="1018">
        <v>12</v>
      </c>
      <c r="R14" s="1441">
        <v>3</v>
      </c>
    </row>
    <row r="15" spans="1:18" ht="14.25" customHeight="1" x14ac:dyDescent="0.2">
      <c r="A15" s="1010">
        <v>4</v>
      </c>
      <c r="B15" s="1444" t="s">
        <v>212</v>
      </c>
      <c r="C15" s="1012" t="s">
        <v>526</v>
      </c>
      <c r="D15" s="1013">
        <v>9</v>
      </c>
      <c r="E15" s="1014">
        <v>2</v>
      </c>
      <c r="F15" s="1015">
        <v>5</v>
      </c>
      <c r="G15" s="1016">
        <v>2</v>
      </c>
      <c r="H15" s="1013">
        <v>7</v>
      </c>
      <c r="I15" s="1014">
        <v>2</v>
      </c>
      <c r="J15" s="1015">
        <v>4</v>
      </c>
      <c r="K15" s="1014">
        <v>0</v>
      </c>
      <c r="L15" s="1005">
        <v>2</v>
      </c>
      <c r="M15" s="1014">
        <v>0</v>
      </c>
      <c r="N15" s="1002">
        <v>2</v>
      </c>
      <c r="O15" s="1003">
        <v>2</v>
      </c>
      <c r="P15" s="1013">
        <v>29</v>
      </c>
      <c r="Q15" s="1018">
        <v>8</v>
      </c>
      <c r="R15" s="1441">
        <v>4</v>
      </c>
    </row>
    <row r="16" spans="1:18" ht="14.25" customHeight="1" x14ac:dyDescent="0.2">
      <c r="A16" s="1010">
        <v>5</v>
      </c>
      <c r="B16" s="1444" t="s">
        <v>224</v>
      </c>
      <c r="C16" s="1012" t="s">
        <v>524</v>
      </c>
      <c r="D16" s="1013">
        <v>7</v>
      </c>
      <c r="E16" s="1014">
        <v>4</v>
      </c>
      <c r="F16" s="1015">
        <v>12</v>
      </c>
      <c r="G16" s="1016">
        <v>1</v>
      </c>
      <c r="H16" s="1013">
        <v>4</v>
      </c>
      <c r="I16" s="1014">
        <v>4</v>
      </c>
      <c r="J16" s="1015">
        <v>4</v>
      </c>
      <c r="K16" s="1014">
        <v>0</v>
      </c>
      <c r="L16" s="1005">
        <v>2</v>
      </c>
      <c r="M16" s="1001">
        <v>0</v>
      </c>
      <c r="N16" s="1002">
        <v>3</v>
      </c>
      <c r="O16" s="1003">
        <v>1</v>
      </c>
      <c r="P16" s="1013">
        <v>32</v>
      </c>
      <c r="Q16" s="1018">
        <v>10</v>
      </c>
      <c r="R16" s="1441">
        <v>5</v>
      </c>
    </row>
    <row r="17" spans="1:18" ht="14.25" customHeight="1" x14ac:dyDescent="0.2">
      <c r="A17" s="1010">
        <v>6</v>
      </c>
      <c r="B17" s="1444" t="s">
        <v>223</v>
      </c>
      <c r="C17" s="1012" t="s">
        <v>524</v>
      </c>
      <c r="D17" s="1013">
        <v>3</v>
      </c>
      <c r="E17" s="1014">
        <v>4</v>
      </c>
      <c r="F17" s="1015">
        <v>6</v>
      </c>
      <c r="G17" s="1016">
        <v>2</v>
      </c>
      <c r="H17" s="1013">
        <v>12</v>
      </c>
      <c r="I17" s="1014">
        <v>0</v>
      </c>
      <c r="J17" s="1015">
        <v>4</v>
      </c>
      <c r="K17" s="1014">
        <v>0</v>
      </c>
      <c r="L17" s="1005">
        <v>2</v>
      </c>
      <c r="M17" s="1001">
        <v>0</v>
      </c>
      <c r="N17" s="1002">
        <v>6</v>
      </c>
      <c r="O17" s="1003">
        <v>0</v>
      </c>
      <c r="P17" s="1013">
        <v>33</v>
      </c>
      <c r="Q17" s="1018">
        <v>6</v>
      </c>
      <c r="R17" s="1441">
        <v>6</v>
      </c>
    </row>
    <row r="18" spans="1:18" ht="14.25" customHeight="1" x14ac:dyDescent="0.2">
      <c r="A18" s="1010">
        <v>7</v>
      </c>
      <c r="B18" s="1444" t="s">
        <v>89</v>
      </c>
      <c r="C18" s="1012" t="s">
        <v>523</v>
      </c>
      <c r="D18" s="1013">
        <v>8</v>
      </c>
      <c r="E18" s="1014">
        <v>2</v>
      </c>
      <c r="F18" s="1015">
        <v>9</v>
      </c>
      <c r="G18" s="1016">
        <v>2</v>
      </c>
      <c r="H18" s="1013">
        <v>5</v>
      </c>
      <c r="I18" s="1014">
        <v>4</v>
      </c>
      <c r="J18" s="1015">
        <v>4</v>
      </c>
      <c r="K18" s="1014">
        <v>0</v>
      </c>
      <c r="L18" s="1005">
        <v>2</v>
      </c>
      <c r="M18" s="1014">
        <v>0</v>
      </c>
      <c r="N18" s="1002">
        <v>6</v>
      </c>
      <c r="O18" s="1003">
        <v>0</v>
      </c>
      <c r="P18" s="1013">
        <v>34</v>
      </c>
      <c r="Q18" s="1018">
        <v>8</v>
      </c>
      <c r="R18" s="1441">
        <v>7</v>
      </c>
    </row>
    <row r="19" spans="1:18" x14ac:dyDescent="0.2">
      <c r="A19" s="1010">
        <v>8</v>
      </c>
      <c r="B19" s="1444" t="s">
        <v>225</v>
      </c>
      <c r="C19" s="1012" t="s">
        <v>524</v>
      </c>
      <c r="D19" s="1013">
        <v>14</v>
      </c>
      <c r="E19" s="1014">
        <v>0</v>
      </c>
      <c r="F19" s="1015">
        <v>3</v>
      </c>
      <c r="G19" s="1016">
        <v>4</v>
      </c>
      <c r="H19" s="1013">
        <v>6</v>
      </c>
      <c r="I19" s="1014">
        <v>2</v>
      </c>
      <c r="J19" s="1015">
        <v>4</v>
      </c>
      <c r="K19" s="1014">
        <v>0</v>
      </c>
      <c r="L19" s="1005">
        <v>2</v>
      </c>
      <c r="M19" s="1014">
        <v>0</v>
      </c>
      <c r="N19" s="1002">
        <v>6</v>
      </c>
      <c r="O19" s="1003">
        <v>0</v>
      </c>
      <c r="P19" s="1013">
        <v>35</v>
      </c>
      <c r="Q19" s="1018">
        <v>6</v>
      </c>
      <c r="R19" s="1441">
        <v>8</v>
      </c>
    </row>
    <row r="20" spans="1:18" x14ac:dyDescent="0.2">
      <c r="A20" s="1010">
        <v>9</v>
      </c>
      <c r="B20" s="1444" t="s">
        <v>82</v>
      </c>
      <c r="C20" s="1012" t="s">
        <v>525</v>
      </c>
      <c r="D20" s="1013">
        <v>1</v>
      </c>
      <c r="E20" s="1014">
        <v>4</v>
      </c>
      <c r="F20" s="1015">
        <v>10</v>
      </c>
      <c r="G20" s="1016">
        <v>1</v>
      </c>
      <c r="H20" s="1013">
        <v>12</v>
      </c>
      <c r="I20" s="1014">
        <v>0</v>
      </c>
      <c r="J20" s="1015">
        <v>4</v>
      </c>
      <c r="K20" s="1014">
        <v>0</v>
      </c>
      <c r="L20" s="1005">
        <v>2</v>
      </c>
      <c r="M20" s="1006">
        <v>0</v>
      </c>
      <c r="N20" s="1002">
        <v>6</v>
      </c>
      <c r="O20" s="1003">
        <v>0</v>
      </c>
      <c r="P20" s="1013">
        <v>35</v>
      </c>
      <c r="Q20" s="1018">
        <v>5</v>
      </c>
      <c r="R20" s="1441">
        <v>9</v>
      </c>
    </row>
    <row r="21" spans="1:18" x14ac:dyDescent="0.2">
      <c r="A21" s="1010">
        <v>10</v>
      </c>
      <c r="B21" s="1444" t="s">
        <v>91</v>
      </c>
      <c r="C21" s="1012" t="s">
        <v>523</v>
      </c>
      <c r="D21" s="1013">
        <v>6</v>
      </c>
      <c r="E21" s="1014">
        <v>5</v>
      </c>
      <c r="F21" s="1015">
        <v>13</v>
      </c>
      <c r="G21" s="1016">
        <v>0</v>
      </c>
      <c r="H21" s="1013">
        <v>10</v>
      </c>
      <c r="I21" s="1014">
        <v>1</v>
      </c>
      <c r="J21" s="1015">
        <v>2</v>
      </c>
      <c r="K21" s="1014">
        <v>1</v>
      </c>
      <c r="L21" s="1005">
        <v>2</v>
      </c>
      <c r="M21" s="1014">
        <v>0</v>
      </c>
      <c r="N21" s="1002">
        <v>6</v>
      </c>
      <c r="O21" s="1003">
        <v>0</v>
      </c>
      <c r="P21" s="1013">
        <v>39</v>
      </c>
      <c r="Q21" s="1018">
        <v>7</v>
      </c>
      <c r="R21" s="1441">
        <v>10</v>
      </c>
    </row>
    <row r="22" spans="1:18" x14ac:dyDescent="0.2">
      <c r="A22" s="1010">
        <v>11</v>
      </c>
      <c r="B22" s="1444" t="s">
        <v>101</v>
      </c>
      <c r="C22" s="1012" t="s">
        <v>525</v>
      </c>
      <c r="D22" s="1013">
        <v>11</v>
      </c>
      <c r="E22" s="1014">
        <v>1</v>
      </c>
      <c r="F22" s="1015">
        <v>13</v>
      </c>
      <c r="G22" s="1016">
        <v>0</v>
      </c>
      <c r="H22" s="1013">
        <v>12</v>
      </c>
      <c r="I22" s="1014">
        <v>0</v>
      </c>
      <c r="J22" s="1015">
        <v>4</v>
      </c>
      <c r="K22" s="1014">
        <v>0</v>
      </c>
      <c r="L22" s="1005">
        <v>2</v>
      </c>
      <c r="M22" s="1017">
        <v>0</v>
      </c>
      <c r="N22" s="1002">
        <v>3</v>
      </c>
      <c r="O22" s="1003">
        <v>1</v>
      </c>
      <c r="P22" s="1013">
        <v>45</v>
      </c>
      <c r="Q22" s="1018">
        <v>2</v>
      </c>
      <c r="R22" s="1441">
        <v>11</v>
      </c>
    </row>
    <row r="23" spans="1:18" x14ac:dyDescent="0.2">
      <c r="A23" s="1010">
        <v>12</v>
      </c>
      <c r="B23" s="1444" t="s">
        <v>100</v>
      </c>
      <c r="C23" s="1012" t="s">
        <v>90</v>
      </c>
      <c r="D23" s="1013">
        <v>12</v>
      </c>
      <c r="E23" s="1014">
        <v>1</v>
      </c>
      <c r="F23" s="1015">
        <v>10</v>
      </c>
      <c r="G23" s="1016">
        <v>1</v>
      </c>
      <c r="H23" s="1013">
        <v>3</v>
      </c>
      <c r="I23" s="1014">
        <v>4</v>
      </c>
      <c r="J23" s="1015">
        <v>12</v>
      </c>
      <c r="K23" s="1014">
        <v>0</v>
      </c>
      <c r="L23" s="1005">
        <v>12</v>
      </c>
      <c r="M23" s="1014">
        <v>0</v>
      </c>
      <c r="N23" s="1002">
        <v>6</v>
      </c>
      <c r="O23" s="1003">
        <v>0</v>
      </c>
      <c r="P23" s="1013">
        <v>55</v>
      </c>
      <c r="Q23" s="1018">
        <v>6</v>
      </c>
      <c r="R23" s="1441">
        <v>12</v>
      </c>
    </row>
    <row r="24" spans="1:18" x14ac:dyDescent="0.2">
      <c r="A24" s="1010">
        <v>13</v>
      </c>
      <c r="B24" s="1444" t="s">
        <v>69</v>
      </c>
      <c r="C24" s="1012" t="s">
        <v>28</v>
      </c>
      <c r="D24" s="1013">
        <v>10</v>
      </c>
      <c r="E24" s="1014">
        <v>2</v>
      </c>
      <c r="F24" s="1015">
        <v>6</v>
      </c>
      <c r="G24" s="1016">
        <v>2</v>
      </c>
      <c r="H24" s="1013">
        <v>8</v>
      </c>
      <c r="I24" s="1014">
        <v>2</v>
      </c>
      <c r="J24" s="1015">
        <v>12</v>
      </c>
      <c r="K24" s="1014">
        <v>0</v>
      </c>
      <c r="L24" s="1005">
        <v>12</v>
      </c>
      <c r="M24" s="1014">
        <v>0</v>
      </c>
      <c r="N24" s="1002">
        <v>13</v>
      </c>
      <c r="O24" s="1003">
        <v>0</v>
      </c>
      <c r="P24" s="1013">
        <v>61</v>
      </c>
      <c r="Q24" s="1018">
        <v>6</v>
      </c>
      <c r="R24" s="1441">
        <v>13</v>
      </c>
    </row>
    <row r="25" spans="1:18" x14ac:dyDescent="0.2">
      <c r="A25" s="1010">
        <v>14</v>
      </c>
      <c r="B25" s="1444" t="s">
        <v>495</v>
      </c>
      <c r="C25" s="1012" t="s">
        <v>524</v>
      </c>
      <c r="D25" s="1013">
        <v>12</v>
      </c>
      <c r="E25" s="1014">
        <v>1</v>
      </c>
      <c r="F25" s="1015">
        <v>4</v>
      </c>
      <c r="G25" s="1016">
        <v>3</v>
      </c>
      <c r="H25" s="1013">
        <v>9</v>
      </c>
      <c r="I25" s="1014">
        <v>2</v>
      </c>
      <c r="J25" s="1015">
        <v>12</v>
      </c>
      <c r="K25" s="1014">
        <v>0</v>
      </c>
      <c r="L25" s="1005">
        <v>12</v>
      </c>
      <c r="M25" s="1017">
        <v>0</v>
      </c>
      <c r="N25" s="1002">
        <v>13</v>
      </c>
      <c r="O25" s="1003">
        <v>0</v>
      </c>
      <c r="P25" s="1013">
        <v>62</v>
      </c>
      <c r="Q25" s="1018">
        <v>6</v>
      </c>
      <c r="R25" s="1441">
        <v>14</v>
      </c>
    </row>
    <row r="26" spans="1:18" ht="13.5" thickBot="1" x14ac:dyDescent="0.25">
      <c r="A26" s="1031">
        <v>15</v>
      </c>
      <c r="B26" s="1445" t="s">
        <v>211</v>
      </c>
      <c r="C26" s="1032" t="s">
        <v>527</v>
      </c>
      <c r="D26" s="1033">
        <v>15</v>
      </c>
      <c r="E26" s="1034">
        <v>0</v>
      </c>
      <c r="F26" s="1035">
        <v>15</v>
      </c>
      <c r="G26" s="1036">
        <v>0</v>
      </c>
      <c r="H26" s="1033">
        <v>15</v>
      </c>
      <c r="I26" s="1034">
        <v>0</v>
      </c>
      <c r="J26" s="1035">
        <v>12</v>
      </c>
      <c r="K26" s="1034">
        <v>0</v>
      </c>
      <c r="L26" s="1037">
        <v>12</v>
      </c>
      <c r="M26" s="1034">
        <v>0</v>
      </c>
      <c r="N26" s="1035">
        <v>13</v>
      </c>
      <c r="O26" s="1036">
        <v>0</v>
      </c>
      <c r="P26" s="1033">
        <v>82</v>
      </c>
      <c r="Q26" s="1038">
        <v>0</v>
      </c>
      <c r="R26" s="1442">
        <v>15</v>
      </c>
    </row>
    <row r="27" spans="1:18" x14ac:dyDescent="0.2">
      <c r="A27" s="1030" t="s">
        <v>227</v>
      </c>
      <c r="B27" s="998"/>
      <c r="C27" s="999"/>
      <c r="D27" s="1000"/>
      <c r="E27" s="1001"/>
      <c r="F27" s="1002"/>
      <c r="G27" s="1003"/>
      <c r="H27" s="1000"/>
      <c r="I27" s="1001"/>
      <c r="J27" s="1002"/>
      <c r="K27" s="1001"/>
      <c r="L27" s="1005"/>
      <c r="M27" s="1001"/>
      <c r="N27" s="1002"/>
      <c r="O27" s="1003"/>
      <c r="P27" s="1000"/>
      <c r="Q27" s="1008"/>
      <c r="R27" s="1009"/>
    </row>
    <row r="28" spans="1:18" x14ac:dyDescent="0.2">
      <c r="A28" s="1010" t="s">
        <v>227</v>
      </c>
      <c r="B28" s="1011"/>
      <c r="C28" s="1012"/>
      <c r="D28" s="1013"/>
      <c r="E28" s="1014"/>
      <c r="F28" s="1015"/>
      <c r="G28" s="1016"/>
      <c r="H28" s="1013"/>
      <c r="I28" s="1014"/>
      <c r="J28" s="1015"/>
      <c r="K28" s="1014"/>
      <c r="L28" s="1005"/>
      <c r="M28" s="1014"/>
      <c r="N28" s="1002"/>
      <c r="O28" s="1003"/>
      <c r="P28" s="1013"/>
      <c r="Q28" s="1018"/>
      <c r="R28" s="1019"/>
    </row>
    <row r="29" spans="1:18" x14ac:dyDescent="0.2">
      <c r="A29" s="1010" t="s">
        <v>227</v>
      </c>
      <c r="B29" s="1011"/>
      <c r="C29" s="1012"/>
      <c r="D29" s="1013"/>
      <c r="E29" s="1014"/>
      <c r="F29" s="1015"/>
      <c r="G29" s="1016"/>
      <c r="H29" s="1013"/>
      <c r="I29" s="1014"/>
      <c r="J29" s="1015"/>
      <c r="K29" s="1014"/>
      <c r="L29" s="1005"/>
      <c r="M29" s="1017"/>
      <c r="N29" s="1002"/>
      <c r="O29" s="1003"/>
      <c r="P29" s="1013"/>
      <c r="Q29" s="1018"/>
      <c r="R29" s="1019"/>
    </row>
    <row r="30" spans="1:18" x14ac:dyDescent="0.2">
      <c r="A30" s="1010" t="s">
        <v>227</v>
      </c>
      <c r="B30" s="1011"/>
      <c r="C30" s="1012"/>
      <c r="D30" s="1013"/>
      <c r="E30" s="1014"/>
      <c r="F30" s="1015"/>
      <c r="G30" s="1016"/>
      <c r="H30" s="1013"/>
      <c r="I30" s="1014"/>
      <c r="J30" s="1015"/>
      <c r="K30" s="1014"/>
      <c r="L30" s="1005"/>
      <c r="M30" s="1001"/>
      <c r="N30" s="1002"/>
      <c r="O30" s="1003"/>
      <c r="P30" s="1013"/>
      <c r="Q30" s="1018"/>
      <c r="R30" s="1019"/>
    </row>
    <row r="31" spans="1:18" x14ac:dyDescent="0.2">
      <c r="A31" s="1010" t="s">
        <v>227</v>
      </c>
      <c r="B31" s="1011"/>
      <c r="C31" s="1012"/>
      <c r="D31" s="1013"/>
      <c r="E31" s="1014"/>
      <c r="F31" s="1015"/>
      <c r="G31" s="1016"/>
      <c r="H31" s="1013"/>
      <c r="I31" s="1014"/>
      <c r="J31" s="1015"/>
      <c r="K31" s="1014"/>
      <c r="L31" s="1005"/>
      <c r="M31" s="1017"/>
      <c r="N31" s="1002"/>
      <c r="O31" s="1003"/>
      <c r="P31" s="1013"/>
      <c r="Q31" s="1018"/>
      <c r="R31" s="1019"/>
    </row>
    <row r="32" spans="1:18" ht="13.5" thickBot="1" x14ac:dyDescent="0.25">
      <c r="A32" s="1020" t="s">
        <v>227</v>
      </c>
      <c r="B32" s="1021"/>
      <c r="C32" s="1022"/>
      <c r="D32" s="1023"/>
      <c r="E32" s="1024"/>
      <c r="F32" s="1025"/>
      <c r="G32" s="1026"/>
      <c r="H32" s="1023"/>
      <c r="I32" s="1024"/>
      <c r="J32" s="1025"/>
      <c r="K32" s="1024"/>
      <c r="L32" s="1027"/>
      <c r="M32" s="1024"/>
      <c r="N32" s="1025"/>
      <c r="O32" s="1026"/>
      <c r="P32" s="1023"/>
      <c r="Q32" s="1028"/>
      <c r="R32" s="1029"/>
    </row>
    <row r="33" spans="3:13" ht="13.5" thickTop="1" x14ac:dyDescent="0.2"/>
    <row r="35" spans="3:13" x14ac:dyDescent="0.2">
      <c r="C35" t="s">
        <v>528</v>
      </c>
      <c r="M35" t="s">
        <v>529</v>
      </c>
    </row>
  </sheetData>
  <mergeCells count="24">
    <mergeCell ref="H9:I9"/>
    <mergeCell ref="J9:K9"/>
    <mergeCell ref="L9:M9"/>
    <mergeCell ref="N9:O9"/>
    <mergeCell ref="D8:E8"/>
    <mergeCell ref="F8:G8"/>
    <mergeCell ref="H8:I8"/>
    <mergeCell ref="J8:K8"/>
    <mergeCell ref="A2:R2"/>
    <mergeCell ref="A5:R5"/>
    <mergeCell ref="A8:A11"/>
    <mergeCell ref="B8:B11"/>
    <mergeCell ref="C8:C11"/>
    <mergeCell ref="P8:R10"/>
    <mergeCell ref="D10:E10"/>
    <mergeCell ref="F10:G10"/>
    <mergeCell ref="H10:I10"/>
    <mergeCell ref="J10:K10"/>
    <mergeCell ref="L10:M10"/>
    <mergeCell ref="N10:O10"/>
    <mergeCell ref="L8:M8"/>
    <mergeCell ref="N8:O8"/>
    <mergeCell ref="D9:E9"/>
    <mergeCell ref="F9:G9"/>
  </mergeCells>
  <pageMargins left="0.75" right="0.75" top="0.77013888888888904" bottom="0.74027777777777803" header="0.51180555555555496" footer="0.51180555555555496"/>
  <pageSetup paperSize="9" firstPageNumber="0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autoPageBreaks="0" fitToPage="1"/>
  </sheetPr>
  <dimension ref="A3:AC44"/>
  <sheetViews>
    <sheetView zoomScale="85" workbookViewId="0">
      <selection activeCell="C16" sqref="C16"/>
    </sheetView>
  </sheetViews>
  <sheetFormatPr defaultRowHeight="12.75" x14ac:dyDescent="0.2"/>
  <cols>
    <col min="1" max="1" width="5.85546875" style="830" customWidth="1"/>
    <col min="2" max="2" width="22.85546875" style="831" customWidth="1"/>
    <col min="3" max="3" width="16.7109375" style="832" customWidth="1"/>
    <col min="4" max="19" width="7.7109375" style="833" customWidth="1"/>
    <col min="20" max="20" width="7.7109375" style="834" customWidth="1"/>
    <col min="21" max="21" width="7.7109375" style="833" customWidth="1"/>
    <col min="22" max="22" width="9.140625" style="835"/>
    <col min="23" max="24" width="9.140625" style="828" customWidth="1"/>
    <col min="25" max="26" width="9.140625" style="828"/>
    <col min="27" max="27" width="9.140625" style="828" hidden="1" customWidth="1"/>
    <col min="28" max="28" width="9.140625" style="829" hidden="1" customWidth="1"/>
    <col min="29" max="29" width="9.140625" style="828" hidden="1" customWidth="1"/>
    <col min="30" max="16384" width="9.140625" style="828"/>
  </cols>
  <sheetData>
    <row r="3" spans="1:23" ht="18" x14ac:dyDescent="0.25">
      <c r="A3" s="2052" t="s">
        <v>226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2052"/>
      <c r="O3" s="2052"/>
      <c r="P3" s="2052"/>
      <c r="Q3" s="2052"/>
      <c r="R3" s="2052"/>
      <c r="S3" s="2052"/>
      <c r="T3" s="2052"/>
      <c r="U3" s="2052"/>
      <c r="V3" s="2052"/>
    </row>
    <row r="4" spans="1:23" x14ac:dyDescent="0.2"/>
    <row r="5" spans="1:23" x14ac:dyDescent="0.2">
      <c r="P5" s="836"/>
    </row>
    <row r="6" spans="1:23" ht="18" x14ac:dyDescent="0.2">
      <c r="A6" s="2053" t="s">
        <v>321</v>
      </c>
      <c r="B6" s="2053"/>
      <c r="C6" s="2053"/>
      <c r="D6" s="2053"/>
      <c r="E6" s="2053"/>
      <c r="F6" s="2053"/>
      <c r="G6" s="2053"/>
      <c r="H6" s="2053"/>
      <c r="I6" s="2053"/>
      <c r="J6" s="2053"/>
      <c r="K6" s="2053"/>
      <c r="L6" s="2053"/>
      <c r="M6" s="2053"/>
      <c r="N6" s="2053"/>
      <c r="O6" s="2053"/>
      <c r="P6" s="2053"/>
      <c r="Q6" s="2053"/>
      <c r="R6" s="2053"/>
      <c r="S6" s="2053"/>
      <c r="T6" s="2053"/>
      <c r="U6" s="2053"/>
      <c r="V6" s="2053"/>
    </row>
    <row r="7" spans="1:23" ht="27" x14ac:dyDescent="0.45">
      <c r="B7" s="837"/>
    </row>
    <row r="8" spans="1:23" ht="13.5" thickBot="1" x14ac:dyDescent="0.25"/>
    <row r="9" spans="1:23" ht="13.5" thickTop="1" x14ac:dyDescent="0.2">
      <c r="A9" s="2016" t="s">
        <v>203</v>
      </c>
      <c r="B9" s="2019" t="s">
        <v>204</v>
      </c>
      <c r="C9" s="2022" t="s">
        <v>205</v>
      </c>
      <c r="D9" s="2041" t="s">
        <v>6</v>
      </c>
      <c r="E9" s="2042"/>
      <c r="F9" s="2043" t="s">
        <v>7</v>
      </c>
      <c r="G9" s="2044"/>
      <c r="H9" s="2041" t="s">
        <v>8</v>
      </c>
      <c r="I9" s="2045"/>
      <c r="J9" s="2043" t="s">
        <v>9</v>
      </c>
      <c r="K9" s="2045"/>
      <c r="L9" s="2036" t="s">
        <v>10</v>
      </c>
      <c r="M9" s="2037"/>
      <c r="N9" s="2043" t="s">
        <v>11</v>
      </c>
      <c r="O9" s="2045"/>
      <c r="P9" s="2061" t="s">
        <v>12</v>
      </c>
      <c r="Q9" s="2037"/>
      <c r="R9" s="2062" t="s">
        <v>13</v>
      </c>
      <c r="S9" s="2044"/>
      <c r="T9" s="2025" t="s">
        <v>206</v>
      </c>
      <c r="U9" s="2026"/>
      <c r="V9" s="2027"/>
    </row>
    <row r="10" spans="1:23" x14ac:dyDescent="0.2">
      <c r="A10" s="2017"/>
      <c r="B10" s="2020"/>
      <c r="C10" s="2023"/>
      <c r="D10" s="2048" t="s">
        <v>582</v>
      </c>
      <c r="E10" s="2057"/>
      <c r="F10" s="2048" t="s">
        <v>582</v>
      </c>
      <c r="G10" s="2057"/>
      <c r="H10" s="2058" t="s">
        <v>583</v>
      </c>
      <c r="I10" s="2057"/>
      <c r="J10" s="2058" t="s">
        <v>583</v>
      </c>
      <c r="K10" s="2057"/>
      <c r="L10" s="2058" t="s">
        <v>584</v>
      </c>
      <c r="M10" s="2057"/>
      <c r="N10" s="2058" t="s">
        <v>584</v>
      </c>
      <c r="O10" s="2057"/>
      <c r="P10" s="2059" t="s">
        <v>585</v>
      </c>
      <c r="Q10" s="2057"/>
      <c r="R10" s="2060" t="s">
        <v>585</v>
      </c>
      <c r="S10" s="2057"/>
      <c r="T10" s="2028"/>
      <c r="U10" s="2029"/>
      <c r="V10" s="2030"/>
      <c r="W10" s="833"/>
    </row>
    <row r="11" spans="1:23" x14ac:dyDescent="0.2">
      <c r="A11" s="2017"/>
      <c r="B11" s="2020"/>
      <c r="C11" s="2023"/>
      <c r="D11" s="2048" t="s">
        <v>586</v>
      </c>
      <c r="E11" s="2049"/>
      <c r="F11" s="2046" t="s">
        <v>587</v>
      </c>
      <c r="G11" s="2047"/>
      <c r="H11" s="2048" t="s">
        <v>588</v>
      </c>
      <c r="I11" s="2049"/>
      <c r="J11" s="2046" t="s">
        <v>589</v>
      </c>
      <c r="K11" s="2049"/>
      <c r="L11" s="2050" t="s">
        <v>590</v>
      </c>
      <c r="M11" s="2051"/>
      <c r="N11" s="2046" t="s">
        <v>591</v>
      </c>
      <c r="O11" s="2049"/>
      <c r="P11" s="2050" t="s">
        <v>592</v>
      </c>
      <c r="Q11" s="2051"/>
      <c r="R11" s="2046" t="s">
        <v>593</v>
      </c>
      <c r="S11" s="2047"/>
      <c r="T11" s="2031"/>
      <c r="U11" s="2032"/>
      <c r="V11" s="2033"/>
      <c r="W11" s="833"/>
    </row>
    <row r="12" spans="1:23" x14ac:dyDescent="0.2">
      <c r="A12" s="2054"/>
      <c r="B12" s="2055"/>
      <c r="C12" s="2056"/>
      <c r="D12" s="1150" t="s">
        <v>207</v>
      </c>
      <c r="E12" s="1151" t="s">
        <v>208</v>
      </c>
      <c r="F12" s="1152" t="s">
        <v>207</v>
      </c>
      <c r="G12" s="1153" t="s">
        <v>208</v>
      </c>
      <c r="H12" s="1150" t="s">
        <v>207</v>
      </c>
      <c r="I12" s="1151" t="s">
        <v>208</v>
      </c>
      <c r="J12" s="1152" t="s">
        <v>207</v>
      </c>
      <c r="K12" s="1151" t="s">
        <v>208</v>
      </c>
      <c r="L12" s="1152" t="s">
        <v>207</v>
      </c>
      <c r="M12" s="1151" t="s">
        <v>208</v>
      </c>
      <c r="N12" s="1152" t="s">
        <v>207</v>
      </c>
      <c r="O12" s="1154" t="s">
        <v>208</v>
      </c>
      <c r="P12" s="1152" t="s">
        <v>207</v>
      </c>
      <c r="Q12" s="1151" t="s">
        <v>208</v>
      </c>
      <c r="R12" s="1152" t="s">
        <v>207</v>
      </c>
      <c r="S12" s="1151" t="s">
        <v>208</v>
      </c>
      <c r="T12" s="1155" t="s">
        <v>207</v>
      </c>
      <c r="U12" s="1156" t="s">
        <v>208</v>
      </c>
      <c r="V12" s="1157" t="s">
        <v>209</v>
      </c>
      <c r="W12" s="833"/>
    </row>
    <row r="13" spans="1:23" ht="13.5" thickBot="1" x14ac:dyDescent="0.25">
      <c r="A13" s="1158">
        <v>1</v>
      </c>
      <c r="B13" s="1159">
        <v>2</v>
      </c>
      <c r="C13" s="1159">
        <v>3</v>
      </c>
      <c r="D13" s="1160">
        <v>4</v>
      </c>
      <c r="E13" s="1161">
        <v>5</v>
      </c>
      <c r="F13" s="1160">
        <v>6</v>
      </c>
      <c r="G13" s="1161">
        <v>7</v>
      </c>
      <c r="H13" s="1160">
        <v>8</v>
      </c>
      <c r="I13" s="1161">
        <v>9</v>
      </c>
      <c r="J13" s="1160">
        <v>10</v>
      </c>
      <c r="K13" s="1161">
        <v>11</v>
      </c>
      <c r="L13" s="1160">
        <v>12</v>
      </c>
      <c r="M13" s="1161">
        <v>13</v>
      </c>
      <c r="N13" s="1160">
        <v>14</v>
      </c>
      <c r="O13" s="1161">
        <v>15</v>
      </c>
      <c r="P13" s="1160">
        <v>16</v>
      </c>
      <c r="Q13" s="1161">
        <v>17</v>
      </c>
      <c r="R13" s="1160">
        <v>18</v>
      </c>
      <c r="S13" s="1161">
        <v>19</v>
      </c>
      <c r="T13" s="1160">
        <v>20</v>
      </c>
      <c r="U13" s="1162">
        <v>21</v>
      </c>
      <c r="V13" s="1161">
        <v>22</v>
      </c>
      <c r="W13" s="833"/>
    </row>
    <row r="14" spans="1:23" ht="18.75" thickTop="1" x14ac:dyDescent="0.2">
      <c r="A14" s="838">
        <v>1</v>
      </c>
      <c r="B14" s="1324" t="s">
        <v>594</v>
      </c>
      <c r="C14" s="1308" t="s">
        <v>525</v>
      </c>
      <c r="D14" s="1309">
        <v>1</v>
      </c>
      <c r="E14" s="1310">
        <v>12</v>
      </c>
      <c r="F14" s="1311">
        <v>1</v>
      </c>
      <c r="G14" s="1310">
        <v>11</v>
      </c>
      <c r="H14" s="1311">
        <v>1</v>
      </c>
      <c r="I14" s="1310">
        <v>23</v>
      </c>
      <c r="J14" s="1311">
        <v>2</v>
      </c>
      <c r="K14" s="1312">
        <v>10</v>
      </c>
      <c r="L14" s="1313">
        <v>9</v>
      </c>
      <c r="M14" s="1310">
        <v>8</v>
      </c>
      <c r="N14" s="1311">
        <v>5</v>
      </c>
      <c r="O14" s="1310">
        <v>18</v>
      </c>
      <c r="P14" s="1313">
        <v>6</v>
      </c>
      <c r="Q14" s="1310">
        <v>27</v>
      </c>
      <c r="R14" s="1311">
        <v>3</v>
      </c>
      <c r="S14" s="1310">
        <v>31</v>
      </c>
      <c r="T14" s="1326">
        <f t="shared" ref="T14:T30" si="0">IF(ISNUMBER(D14)=TRUE,SUM(D14,F14,H14,J14,L14,N14,P14,R14),"")</f>
        <v>28</v>
      </c>
      <c r="U14" s="1327">
        <f t="shared" ref="U14:U30" si="1">IF(OR(ISNUMBER(E14)=TRUE,ISNUMBER(G14)=TRUE,ISNUMBER(I14)=TRUE,ISNUMBER(K14)=TRUE,ISNUMBER(M14)=TRUE,ISNUMBER(O14)=TRUE,ISNUMBER(Q14)=TRUE,ISNUMBER(S14)=TRUE),SUM(E14,G14,I14,K14,M14,O14,Q14,S14),"")</f>
        <v>140</v>
      </c>
      <c r="V14" s="1321">
        <v>1</v>
      </c>
    </row>
    <row r="15" spans="1:23" ht="18" x14ac:dyDescent="0.2">
      <c r="A15" s="848">
        <v>2</v>
      </c>
      <c r="B15" s="1325" t="s">
        <v>602</v>
      </c>
      <c r="C15" s="1314" t="s">
        <v>603</v>
      </c>
      <c r="D15" s="1315">
        <v>9</v>
      </c>
      <c r="E15" s="1316">
        <v>3</v>
      </c>
      <c r="F15" s="1317">
        <v>10</v>
      </c>
      <c r="G15" s="1318">
        <v>9</v>
      </c>
      <c r="H15" s="1319">
        <v>6</v>
      </c>
      <c r="I15" s="1316">
        <v>10</v>
      </c>
      <c r="J15" s="1317">
        <v>1</v>
      </c>
      <c r="K15" s="1318">
        <v>16</v>
      </c>
      <c r="L15" s="1319">
        <v>1</v>
      </c>
      <c r="M15" s="1316">
        <v>14</v>
      </c>
      <c r="N15" s="1317">
        <v>3</v>
      </c>
      <c r="O15" s="1318">
        <v>19</v>
      </c>
      <c r="P15" s="1319">
        <v>2</v>
      </c>
      <c r="Q15" s="1316">
        <v>49</v>
      </c>
      <c r="R15" s="1317">
        <v>1</v>
      </c>
      <c r="S15" s="1316">
        <v>46</v>
      </c>
      <c r="T15" s="1326">
        <f t="shared" si="0"/>
        <v>33</v>
      </c>
      <c r="U15" s="1327">
        <f t="shared" si="1"/>
        <v>166</v>
      </c>
      <c r="V15" s="1321">
        <v>2</v>
      </c>
    </row>
    <row r="16" spans="1:23" ht="18" x14ac:dyDescent="0.2">
      <c r="A16" s="848">
        <v>3</v>
      </c>
      <c r="B16" s="1325" t="s">
        <v>595</v>
      </c>
      <c r="C16" s="1314" t="s">
        <v>196</v>
      </c>
      <c r="D16" s="1315">
        <v>3</v>
      </c>
      <c r="E16" s="1316">
        <v>7</v>
      </c>
      <c r="F16" s="1317">
        <v>2</v>
      </c>
      <c r="G16" s="1318">
        <v>14</v>
      </c>
      <c r="H16" s="1319">
        <v>3</v>
      </c>
      <c r="I16" s="1316">
        <v>14</v>
      </c>
      <c r="J16" s="1317">
        <v>4</v>
      </c>
      <c r="K16" s="1318">
        <v>9</v>
      </c>
      <c r="L16" s="1319">
        <v>7</v>
      </c>
      <c r="M16" s="1316">
        <v>7</v>
      </c>
      <c r="N16" s="1317">
        <v>7</v>
      </c>
      <c r="O16" s="1318">
        <v>10</v>
      </c>
      <c r="P16" s="1319">
        <v>3</v>
      </c>
      <c r="Q16" s="1316">
        <v>35</v>
      </c>
      <c r="R16" s="1317">
        <v>10</v>
      </c>
      <c r="S16" s="1316">
        <v>15</v>
      </c>
      <c r="T16" s="1326">
        <f t="shared" si="0"/>
        <v>39</v>
      </c>
      <c r="U16" s="1327">
        <f t="shared" si="1"/>
        <v>111</v>
      </c>
      <c r="V16" s="1321">
        <v>3</v>
      </c>
    </row>
    <row r="17" spans="1:22" ht="18" x14ac:dyDescent="0.2">
      <c r="A17" s="848">
        <v>4</v>
      </c>
      <c r="B17" s="1325" t="s">
        <v>604</v>
      </c>
      <c r="C17" s="1314" t="s">
        <v>605</v>
      </c>
      <c r="D17" s="1315">
        <v>10</v>
      </c>
      <c r="E17" s="1316">
        <v>2</v>
      </c>
      <c r="F17" s="1317">
        <v>4</v>
      </c>
      <c r="G17" s="1318">
        <v>12</v>
      </c>
      <c r="H17" s="1319">
        <v>4</v>
      </c>
      <c r="I17" s="1316">
        <v>10</v>
      </c>
      <c r="J17" s="1317">
        <v>10</v>
      </c>
      <c r="K17" s="1318">
        <v>7</v>
      </c>
      <c r="L17" s="1319">
        <v>4</v>
      </c>
      <c r="M17" s="1316">
        <v>20</v>
      </c>
      <c r="N17" s="1317">
        <v>2</v>
      </c>
      <c r="O17" s="1318">
        <v>22</v>
      </c>
      <c r="P17" s="1319">
        <v>5</v>
      </c>
      <c r="Q17" s="1316">
        <v>29</v>
      </c>
      <c r="R17" s="1317">
        <v>5</v>
      </c>
      <c r="S17" s="1316">
        <v>19</v>
      </c>
      <c r="T17" s="1326">
        <f t="shared" si="0"/>
        <v>44</v>
      </c>
      <c r="U17" s="1327">
        <f t="shared" si="1"/>
        <v>121</v>
      </c>
      <c r="V17" s="1321">
        <v>4</v>
      </c>
    </row>
    <row r="18" spans="1:22" ht="18" x14ac:dyDescent="0.2">
      <c r="A18" s="848">
        <v>5</v>
      </c>
      <c r="B18" s="1325" t="s">
        <v>596</v>
      </c>
      <c r="C18" s="1314" t="s">
        <v>597</v>
      </c>
      <c r="D18" s="1315">
        <v>4</v>
      </c>
      <c r="E18" s="1316">
        <v>9</v>
      </c>
      <c r="F18" s="1317">
        <v>6</v>
      </c>
      <c r="G18" s="1318">
        <v>12</v>
      </c>
      <c r="H18" s="1319">
        <v>2</v>
      </c>
      <c r="I18" s="1316">
        <v>12</v>
      </c>
      <c r="J18" s="1317">
        <v>5</v>
      </c>
      <c r="K18" s="1318">
        <v>10</v>
      </c>
      <c r="L18" s="1319">
        <v>12</v>
      </c>
      <c r="M18" s="1316">
        <v>8</v>
      </c>
      <c r="N18" s="1317">
        <v>1</v>
      </c>
      <c r="O18" s="1318">
        <v>26</v>
      </c>
      <c r="P18" s="1319">
        <v>10</v>
      </c>
      <c r="Q18" s="1316">
        <v>16</v>
      </c>
      <c r="R18" s="1317">
        <v>6</v>
      </c>
      <c r="S18" s="1316">
        <v>21</v>
      </c>
      <c r="T18" s="1326">
        <f t="shared" si="0"/>
        <v>46</v>
      </c>
      <c r="U18" s="1327">
        <f t="shared" si="1"/>
        <v>114</v>
      </c>
      <c r="V18" s="1322">
        <v>5</v>
      </c>
    </row>
    <row r="19" spans="1:22" ht="18" x14ac:dyDescent="0.2">
      <c r="A19" s="848">
        <v>6</v>
      </c>
      <c r="B19" s="1325" t="s">
        <v>606</v>
      </c>
      <c r="C19" s="1314" t="s">
        <v>607</v>
      </c>
      <c r="D19" s="1315">
        <v>12</v>
      </c>
      <c r="E19" s="1316">
        <v>2</v>
      </c>
      <c r="F19" s="1317">
        <v>3</v>
      </c>
      <c r="G19" s="1318">
        <v>12</v>
      </c>
      <c r="H19" s="1319">
        <v>8</v>
      </c>
      <c r="I19" s="1316">
        <v>8</v>
      </c>
      <c r="J19" s="1317">
        <v>6</v>
      </c>
      <c r="K19" s="1318">
        <v>10</v>
      </c>
      <c r="L19" s="1319">
        <v>2</v>
      </c>
      <c r="M19" s="1316">
        <v>13</v>
      </c>
      <c r="N19" s="1317">
        <v>8</v>
      </c>
      <c r="O19" s="1318">
        <v>7</v>
      </c>
      <c r="P19" s="1319">
        <v>1</v>
      </c>
      <c r="Q19" s="1316">
        <v>64</v>
      </c>
      <c r="R19" s="1317">
        <v>7</v>
      </c>
      <c r="S19" s="1316">
        <v>25</v>
      </c>
      <c r="T19" s="1326">
        <f t="shared" si="0"/>
        <v>47</v>
      </c>
      <c r="U19" s="1327">
        <f t="shared" si="1"/>
        <v>141</v>
      </c>
      <c r="V19" s="1322">
        <v>6</v>
      </c>
    </row>
    <row r="20" spans="1:22" ht="18" x14ac:dyDescent="0.2">
      <c r="A20" s="848">
        <v>7</v>
      </c>
      <c r="B20" s="1325" t="s">
        <v>598</v>
      </c>
      <c r="C20" s="1314" t="s">
        <v>599</v>
      </c>
      <c r="D20" s="1315">
        <v>2</v>
      </c>
      <c r="E20" s="1316">
        <v>12</v>
      </c>
      <c r="F20" s="1317">
        <v>5</v>
      </c>
      <c r="G20" s="1318">
        <v>12</v>
      </c>
      <c r="H20" s="1319">
        <v>10</v>
      </c>
      <c r="I20" s="1316">
        <v>7</v>
      </c>
      <c r="J20" s="1317">
        <v>8</v>
      </c>
      <c r="K20" s="1318">
        <v>8</v>
      </c>
      <c r="L20" s="1319">
        <v>6</v>
      </c>
      <c r="M20" s="1316">
        <v>9</v>
      </c>
      <c r="N20" s="1317">
        <v>4</v>
      </c>
      <c r="O20" s="1318">
        <v>15</v>
      </c>
      <c r="P20" s="1319">
        <v>8</v>
      </c>
      <c r="Q20" s="1316">
        <v>24</v>
      </c>
      <c r="R20" s="1317">
        <v>11</v>
      </c>
      <c r="S20" s="1316">
        <v>21</v>
      </c>
      <c r="T20" s="1326">
        <f t="shared" si="0"/>
        <v>54</v>
      </c>
      <c r="U20" s="1327">
        <f t="shared" si="1"/>
        <v>108</v>
      </c>
      <c r="V20" s="1322">
        <v>7</v>
      </c>
    </row>
    <row r="21" spans="1:22" ht="18" x14ac:dyDescent="0.2">
      <c r="A21" s="848">
        <v>8</v>
      </c>
      <c r="B21" s="1325" t="s">
        <v>600</v>
      </c>
      <c r="C21" s="1314" t="s">
        <v>601</v>
      </c>
      <c r="D21" s="1315">
        <v>8</v>
      </c>
      <c r="E21" s="1316">
        <v>3</v>
      </c>
      <c r="F21" s="1317">
        <v>7</v>
      </c>
      <c r="G21" s="1318">
        <v>8</v>
      </c>
      <c r="H21" s="1319">
        <v>7</v>
      </c>
      <c r="I21" s="1316">
        <v>9</v>
      </c>
      <c r="J21" s="1317">
        <v>3</v>
      </c>
      <c r="K21" s="1318">
        <v>11</v>
      </c>
      <c r="L21" s="1319">
        <v>13</v>
      </c>
      <c r="M21" s="1316">
        <v>5</v>
      </c>
      <c r="N21" s="1317">
        <v>6</v>
      </c>
      <c r="O21" s="1318">
        <v>10</v>
      </c>
      <c r="P21" s="1319">
        <v>4</v>
      </c>
      <c r="Q21" s="1316">
        <v>30</v>
      </c>
      <c r="R21" s="1317">
        <v>12</v>
      </c>
      <c r="S21" s="1316">
        <v>18</v>
      </c>
      <c r="T21" s="1326">
        <f t="shared" si="0"/>
        <v>60</v>
      </c>
      <c r="U21" s="1327">
        <f t="shared" si="1"/>
        <v>94</v>
      </c>
      <c r="V21" s="1322">
        <v>8</v>
      </c>
    </row>
    <row r="22" spans="1:22" ht="18" x14ac:dyDescent="0.2">
      <c r="A22" s="848">
        <v>9</v>
      </c>
      <c r="B22" s="1325" t="s">
        <v>611</v>
      </c>
      <c r="C22" s="1314" t="s">
        <v>601</v>
      </c>
      <c r="D22" s="1315">
        <v>6</v>
      </c>
      <c r="E22" s="1316">
        <v>5</v>
      </c>
      <c r="F22" s="1317">
        <v>13</v>
      </c>
      <c r="G22" s="1318">
        <v>2</v>
      </c>
      <c r="H22" s="1319">
        <v>12</v>
      </c>
      <c r="I22" s="1316">
        <v>5</v>
      </c>
      <c r="J22" s="1317">
        <v>9</v>
      </c>
      <c r="K22" s="1318">
        <v>5</v>
      </c>
      <c r="L22" s="1319">
        <v>3</v>
      </c>
      <c r="M22" s="1316">
        <v>14</v>
      </c>
      <c r="N22" s="1317">
        <v>11</v>
      </c>
      <c r="O22" s="1318">
        <v>4</v>
      </c>
      <c r="P22" s="1319">
        <v>7</v>
      </c>
      <c r="Q22" s="1316">
        <v>24</v>
      </c>
      <c r="R22" s="1317">
        <v>2</v>
      </c>
      <c r="S22" s="1316">
        <v>34</v>
      </c>
      <c r="T22" s="1326">
        <f t="shared" si="0"/>
        <v>63</v>
      </c>
      <c r="U22" s="1327">
        <f t="shared" si="1"/>
        <v>93</v>
      </c>
      <c r="V22" s="1322">
        <v>9</v>
      </c>
    </row>
    <row r="23" spans="1:22" ht="18" x14ac:dyDescent="0.2">
      <c r="A23" s="848">
        <v>10</v>
      </c>
      <c r="B23" s="1325" t="s">
        <v>608</v>
      </c>
      <c r="C23" s="1314" t="s">
        <v>609</v>
      </c>
      <c r="D23" s="1315">
        <v>5</v>
      </c>
      <c r="E23" s="1316">
        <v>5</v>
      </c>
      <c r="F23" s="1317">
        <v>8</v>
      </c>
      <c r="G23" s="1318">
        <v>21</v>
      </c>
      <c r="H23" s="1319">
        <v>5</v>
      </c>
      <c r="I23" s="1316">
        <v>11</v>
      </c>
      <c r="J23" s="1317">
        <v>15</v>
      </c>
      <c r="K23" s="1318">
        <v>4</v>
      </c>
      <c r="L23" s="1319">
        <v>5</v>
      </c>
      <c r="M23" s="1316">
        <v>11</v>
      </c>
      <c r="N23" s="1317">
        <v>9</v>
      </c>
      <c r="O23" s="1318">
        <v>7</v>
      </c>
      <c r="P23" s="1319">
        <v>9</v>
      </c>
      <c r="Q23" s="1316">
        <v>26</v>
      </c>
      <c r="R23" s="1317">
        <v>9</v>
      </c>
      <c r="S23" s="1316">
        <v>20</v>
      </c>
      <c r="T23" s="1326">
        <f t="shared" si="0"/>
        <v>65</v>
      </c>
      <c r="U23" s="1327">
        <f t="shared" si="1"/>
        <v>105</v>
      </c>
      <c r="V23" s="1322">
        <v>10</v>
      </c>
    </row>
    <row r="24" spans="1:22" ht="18" x14ac:dyDescent="0.2">
      <c r="A24" s="848">
        <v>11</v>
      </c>
      <c r="B24" s="1325" t="s">
        <v>610</v>
      </c>
      <c r="C24" s="1314" t="s">
        <v>609</v>
      </c>
      <c r="D24" s="1315">
        <v>7</v>
      </c>
      <c r="E24" s="1316">
        <v>7</v>
      </c>
      <c r="F24" s="1317">
        <v>9</v>
      </c>
      <c r="G24" s="1318">
        <v>13</v>
      </c>
      <c r="H24" s="1319">
        <v>11</v>
      </c>
      <c r="I24" s="1316">
        <v>5</v>
      </c>
      <c r="J24" s="1317">
        <v>13</v>
      </c>
      <c r="K24" s="1318">
        <v>3</v>
      </c>
      <c r="L24" s="1319">
        <v>8</v>
      </c>
      <c r="M24" s="1316">
        <v>9</v>
      </c>
      <c r="N24" s="1317">
        <v>10</v>
      </c>
      <c r="O24" s="1318">
        <v>6</v>
      </c>
      <c r="P24" s="1319">
        <v>14</v>
      </c>
      <c r="Q24" s="1316">
        <v>15</v>
      </c>
      <c r="R24" s="1317">
        <v>4</v>
      </c>
      <c r="S24" s="1316">
        <v>33</v>
      </c>
      <c r="T24" s="1326">
        <f t="shared" si="0"/>
        <v>76</v>
      </c>
      <c r="U24" s="1327">
        <f t="shared" si="1"/>
        <v>91</v>
      </c>
      <c r="V24" s="1322">
        <v>11</v>
      </c>
    </row>
    <row r="25" spans="1:22" ht="18" x14ac:dyDescent="0.2">
      <c r="A25" s="848">
        <v>12</v>
      </c>
      <c r="B25" s="1325" t="s">
        <v>615</v>
      </c>
      <c r="C25" s="1314" t="s">
        <v>614</v>
      </c>
      <c r="D25" s="1315">
        <v>15.5</v>
      </c>
      <c r="E25" s="1316">
        <v>0</v>
      </c>
      <c r="F25" s="1317">
        <v>12</v>
      </c>
      <c r="G25" s="1318">
        <v>2</v>
      </c>
      <c r="H25" s="1319">
        <v>14</v>
      </c>
      <c r="I25" s="1316">
        <v>3</v>
      </c>
      <c r="J25" s="1317">
        <v>13</v>
      </c>
      <c r="K25" s="1318">
        <v>3</v>
      </c>
      <c r="L25" s="1319">
        <v>11</v>
      </c>
      <c r="M25" s="1316">
        <v>7</v>
      </c>
      <c r="N25" s="1317">
        <v>15</v>
      </c>
      <c r="O25" s="1318">
        <v>2</v>
      </c>
      <c r="P25" s="1319">
        <v>15</v>
      </c>
      <c r="Q25" s="1316">
        <v>7</v>
      </c>
      <c r="R25" s="1317">
        <v>8</v>
      </c>
      <c r="S25" s="1316">
        <v>22</v>
      </c>
      <c r="T25" s="1326">
        <f t="shared" si="0"/>
        <v>103.5</v>
      </c>
      <c r="U25" s="1327">
        <f t="shared" si="1"/>
        <v>46</v>
      </c>
      <c r="V25" s="1322">
        <v>12</v>
      </c>
    </row>
    <row r="26" spans="1:22" ht="18" x14ac:dyDescent="0.2">
      <c r="A26" s="848">
        <v>13</v>
      </c>
      <c r="B26" s="1325" t="s">
        <v>613</v>
      </c>
      <c r="C26" s="1320" t="s">
        <v>614</v>
      </c>
      <c r="D26" s="1315">
        <v>15.5</v>
      </c>
      <c r="E26" s="1316">
        <v>0</v>
      </c>
      <c r="F26" s="1317">
        <v>16</v>
      </c>
      <c r="G26" s="1318">
        <v>0</v>
      </c>
      <c r="H26" s="1319">
        <v>9</v>
      </c>
      <c r="I26" s="1316">
        <v>7</v>
      </c>
      <c r="J26" s="1317">
        <v>13</v>
      </c>
      <c r="K26" s="1318">
        <v>3</v>
      </c>
      <c r="L26" s="1319">
        <v>10</v>
      </c>
      <c r="M26" s="1316">
        <v>8</v>
      </c>
      <c r="N26" s="1317">
        <v>14</v>
      </c>
      <c r="O26" s="1318">
        <v>2</v>
      </c>
      <c r="P26" s="1319">
        <v>13</v>
      </c>
      <c r="Q26" s="1316">
        <v>9</v>
      </c>
      <c r="R26" s="1317">
        <v>14</v>
      </c>
      <c r="S26" s="1316">
        <v>7</v>
      </c>
      <c r="T26" s="1326">
        <f t="shared" si="0"/>
        <v>104.5</v>
      </c>
      <c r="U26" s="1327">
        <f t="shared" si="1"/>
        <v>36</v>
      </c>
      <c r="V26" s="1322">
        <v>13</v>
      </c>
    </row>
    <row r="27" spans="1:22" ht="18" x14ac:dyDescent="0.2">
      <c r="A27" s="848">
        <v>14</v>
      </c>
      <c r="B27" s="1325" t="s">
        <v>612</v>
      </c>
      <c r="C27" s="1320" t="s">
        <v>609</v>
      </c>
      <c r="D27" s="1315">
        <v>11</v>
      </c>
      <c r="E27" s="1316">
        <v>2</v>
      </c>
      <c r="F27" s="1317">
        <v>11</v>
      </c>
      <c r="G27" s="1318">
        <v>3</v>
      </c>
      <c r="H27" s="1319">
        <v>13</v>
      </c>
      <c r="I27" s="1316">
        <v>4</v>
      </c>
      <c r="J27" s="1317">
        <v>16.5</v>
      </c>
      <c r="K27" s="1318">
        <v>1</v>
      </c>
      <c r="L27" s="1319">
        <v>14</v>
      </c>
      <c r="M27" s="1316">
        <v>5</v>
      </c>
      <c r="N27" s="1317">
        <v>12</v>
      </c>
      <c r="O27" s="1318">
        <v>3</v>
      </c>
      <c r="P27" s="1319">
        <v>17</v>
      </c>
      <c r="Q27" s="1316">
        <v>1</v>
      </c>
      <c r="R27" s="1317">
        <v>18</v>
      </c>
      <c r="S27" s="1316"/>
      <c r="T27" s="1326">
        <f t="shared" si="0"/>
        <v>112.5</v>
      </c>
      <c r="U27" s="1327">
        <f t="shared" si="1"/>
        <v>19</v>
      </c>
      <c r="V27" s="1322">
        <v>14</v>
      </c>
    </row>
    <row r="28" spans="1:22" ht="18" x14ac:dyDescent="0.2">
      <c r="A28" s="848">
        <v>15</v>
      </c>
      <c r="B28" s="1325" t="s">
        <v>617</v>
      </c>
      <c r="C28" s="1320" t="s">
        <v>525</v>
      </c>
      <c r="D28" s="1315">
        <v>15.5</v>
      </c>
      <c r="E28" s="1316">
        <v>0</v>
      </c>
      <c r="F28" s="1317">
        <v>16</v>
      </c>
      <c r="G28" s="1318">
        <v>0</v>
      </c>
      <c r="H28" s="1319">
        <v>17</v>
      </c>
      <c r="I28" s="1316">
        <v>1</v>
      </c>
      <c r="J28" s="1317">
        <v>7</v>
      </c>
      <c r="K28" s="1318">
        <v>6</v>
      </c>
      <c r="L28" s="1319">
        <v>15</v>
      </c>
      <c r="M28" s="1316">
        <v>2</v>
      </c>
      <c r="N28" s="1317">
        <v>13</v>
      </c>
      <c r="O28" s="1318">
        <v>3</v>
      </c>
      <c r="P28" s="1319">
        <v>12</v>
      </c>
      <c r="Q28" s="1316">
        <v>9</v>
      </c>
      <c r="R28" s="1317">
        <v>18</v>
      </c>
      <c r="S28" s="1316"/>
      <c r="T28" s="1326">
        <f t="shared" si="0"/>
        <v>113.5</v>
      </c>
      <c r="U28" s="1327">
        <f t="shared" si="1"/>
        <v>21</v>
      </c>
      <c r="V28" s="1322">
        <v>15</v>
      </c>
    </row>
    <row r="29" spans="1:22" ht="18" x14ac:dyDescent="0.2">
      <c r="A29" s="848">
        <v>16</v>
      </c>
      <c r="B29" s="1325" t="s">
        <v>618</v>
      </c>
      <c r="C29" s="1314" t="s">
        <v>614</v>
      </c>
      <c r="D29" s="1315">
        <v>15.5</v>
      </c>
      <c r="E29" s="1316">
        <v>0</v>
      </c>
      <c r="F29" s="1317">
        <v>14</v>
      </c>
      <c r="G29" s="1318">
        <v>1</v>
      </c>
      <c r="H29" s="1319">
        <v>16</v>
      </c>
      <c r="I29" s="1316">
        <v>1</v>
      </c>
      <c r="J29" s="1317">
        <v>16.5</v>
      </c>
      <c r="K29" s="1318">
        <v>1</v>
      </c>
      <c r="L29" s="1319">
        <v>16</v>
      </c>
      <c r="M29" s="1316">
        <v>1</v>
      </c>
      <c r="N29" s="1317">
        <v>17</v>
      </c>
      <c r="O29" s="1318">
        <v>0</v>
      </c>
      <c r="P29" s="1319">
        <v>11</v>
      </c>
      <c r="Q29" s="1316">
        <v>15</v>
      </c>
      <c r="R29" s="1317">
        <v>13</v>
      </c>
      <c r="S29" s="1316">
        <v>12</v>
      </c>
      <c r="T29" s="1326">
        <f t="shared" si="0"/>
        <v>119</v>
      </c>
      <c r="U29" s="1327">
        <f t="shared" si="1"/>
        <v>31</v>
      </c>
      <c r="V29" s="1322">
        <v>16</v>
      </c>
    </row>
    <row r="30" spans="1:22" ht="18.75" thickBot="1" x14ac:dyDescent="0.25">
      <c r="A30" s="1167">
        <v>17</v>
      </c>
      <c r="B30" s="1325" t="s">
        <v>616</v>
      </c>
      <c r="C30" s="1314" t="s">
        <v>614</v>
      </c>
      <c r="D30" s="1315">
        <v>13</v>
      </c>
      <c r="E30" s="1316">
        <v>1</v>
      </c>
      <c r="F30" s="1317">
        <v>16</v>
      </c>
      <c r="G30" s="1318">
        <v>0</v>
      </c>
      <c r="H30" s="1319">
        <v>15</v>
      </c>
      <c r="I30" s="1316">
        <v>2</v>
      </c>
      <c r="J30" s="1317">
        <v>11</v>
      </c>
      <c r="K30" s="1318">
        <v>2</v>
      </c>
      <c r="L30" s="1319">
        <v>17</v>
      </c>
      <c r="M30" s="1316">
        <v>0</v>
      </c>
      <c r="N30" s="1317">
        <v>16</v>
      </c>
      <c r="O30" s="1318">
        <v>1</v>
      </c>
      <c r="P30" s="1319">
        <v>16</v>
      </c>
      <c r="Q30" s="1316">
        <v>2</v>
      </c>
      <c r="R30" s="1317">
        <v>15</v>
      </c>
      <c r="S30" s="1316">
        <v>2</v>
      </c>
      <c r="T30" s="1326">
        <f t="shared" si="0"/>
        <v>119</v>
      </c>
      <c r="U30" s="1327">
        <f t="shared" si="1"/>
        <v>10</v>
      </c>
      <c r="V30" s="1323">
        <v>17</v>
      </c>
    </row>
    <row r="31" spans="1:22" ht="18" x14ac:dyDescent="0.2">
      <c r="A31" s="838">
        <v>18</v>
      </c>
      <c r="B31" s="839"/>
      <c r="C31" s="840"/>
      <c r="D31" s="841"/>
      <c r="E31" s="842"/>
      <c r="F31" s="843"/>
      <c r="G31" s="844"/>
      <c r="H31" s="845"/>
      <c r="I31" s="842"/>
      <c r="J31" s="843"/>
      <c r="K31" s="844"/>
      <c r="L31" s="845"/>
      <c r="M31" s="842"/>
      <c r="N31" s="843"/>
      <c r="O31" s="844"/>
      <c r="P31" s="845"/>
      <c r="Q31" s="842"/>
      <c r="R31" s="843"/>
      <c r="S31" s="842"/>
      <c r="T31" s="846" t="str">
        <f t="shared" ref="T31:T33" si="2">IF(ISNUMBER(D31)=TRUE,SUM(D31,F31,H31,J31,L31,N31,P31,R31),"")</f>
        <v/>
      </c>
      <c r="U31" s="847" t="str">
        <f t="shared" ref="U31:U33" si="3">IF(OR(ISNUMBER(E31)=TRUE,ISNUMBER(G31)=TRUE,ISNUMBER(I31)=TRUE,ISNUMBER(K31)=TRUE,ISNUMBER(M31)=TRUE,ISNUMBER(O31)=TRUE,ISNUMBER(Q31)=TRUE,ISNUMBER(S31)=TRUE),SUM(E31,G31,I31,K31,M31,O31,Q31,S31),"")</f>
        <v/>
      </c>
      <c r="V31" s="1163" t="str">
        <f t="shared" ref="V31:V33" si="4">IF(ISNUMBER(AA31)=TRUE,AA31,"")</f>
        <v/>
      </c>
    </row>
    <row r="32" spans="1:22" ht="18" x14ac:dyDescent="0.2">
      <c r="A32" s="848">
        <v>19</v>
      </c>
      <c r="B32" s="849"/>
      <c r="C32" s="856"/>
      <c r="D32" s="850"/>
      <c r="E32" s="851"/>
      <c r="F32" s="852"/>
      <c r="G32" s="853"/>
      <c r="H32" s="854"/>
      <c r="I32" s="851"/>
      <c r="J32" s="852"/>
      <c r="K32" s="853"/>
      <c r="L32" s="854"/>
      <c r="M32" s="851"/>
      <c r="N32" s="852"/>
      <c r="O32" s="853"/>
      <c r="P32" s="854"/>
      <c r="Q32" s="851"/>
      <c r="R32" s="852"/>
      <c r="S32" s="851"/>
      <c r="T32" s="846" t="str">
        <f t="shared" si="2"/>
        <v/>
      </c>
      <c r="U32" s="847" t="str">
        <f t="shared" si="3"/>
        <v/>
      </c>
      <c r="V32" s="855" t="str">
        <f t="shared" si="4"/>
        <v/>
      </c>
    </row>
    <row r="33" spans="1:23" ht="18.75" thickBot="1" x14ac:dyDescent="0.25">
      <c r="A33" s="1168">
        <v>20</v>
      </c>
      <c r="B33" s="857"/>
      <c r="C33" s="858"/>
      <c r="D33" s="859"/>
      <c r="E33" s="860"/>
      <c r="F33" s="861"/>
      <c r="G33" s="862"/>
      <c r="H33" s="863"/>
      <c r="I33" s="860"/>
      <c r="J33" s="861"/>
      <c r="K33" s="862"/>
      <c r="L33" s="863"/>
      <c r="M33" s="860"/>
      <c r="N33" s="861"/>
      <c r="O33" s="862"/>
      <c r="P33" s="863"/>
      <c r="Q33" s="860"/>
      <c r="R33" s="861"/>
      <c r="S33" s="860"/>
      <c r="T33" s="864" t="str">
        <f t="shared" si="2"/>
        <v/>
      </c>
      <c r="U33" s="865" t="str">
        <f t="shared" si="3"/>
        <v/>
      </c>
      <c r="V33" s="866" t="str">
        <f t="shared" si="4"/>
        <v/>
      </c>
    </row>
    <row r="34" spans="1:23" ht="18.75" thickTop="1" x14ac:dyDescent="0.2">
      <c r="E34" s="867">
        <f>SUM(E14:E33)</f>
        <v>70</v>
      </c>
      <c r="F34" s="867"/>
      <c r="G34" s="867">
        <f>SUM(G14:G33)</f>
        <v>132</v>
      </c>
      <c r="H34" s="867"/>
      <c r="I34" s="867">
        <f>SUM(I14:I33)</f>
        <v>132</v>
      </c>
      <c r="J34" s="867"/>
      <c r="K34" s="867">
        <f>SUM(K14:K33)</f>
        <v>109</v>
      </c>
      <c r="L34" s="867"/>
      <c r="M34" s="867">
        <f>SUM(M14:M33)</f>
        <v>141</v>
      </c>
      <c r="N34" s="867"/>
      <c r="O34" s="867">
        <f>SUM(O14:O33)</f>
        <v>155</v>
      </c>
      <c r="P34" s="867"/>
      <c r="Q34" s="867">
        <f>SUM(Q14:Q33)</f>
        <v>382</v>
      </c>
      <c r="R34" s="867"/>
      <c r="S34" s="867">
        <f>SUM(S14:S33)</f>
        <v>326</v>
      </c>
      <c r="U34" s="867">
        <f>SUM(U14:U33)</f>
        <v>1447</v>
      </c>
    </row>
    <row r="44" spans="1:23" ht="18" x14ac:dyDescent="0.2">
      <c r="W44" s="868"/>
    </row>
  </sheetData>
  <mergeCells count="30">
    <mergeCell ref="N9:O9"/>
    <mergeCell ref="P9:Q9"/>
    <mergeCell ref="R9:S9"/>
    <mergeCell ref="D9:E9"/>
    <mergeCell ref="F9:G9"/>
    <mergeCell ref="H9:I9"/>
    <mergeCell ref="J9:K9"/>
    <mergeCell ref="L9:M9"/>
    <mergeCell ref="A3:V3"/>
    <mergeCell ref="A6:V6"/>
    <mergeCell ref="A9:A12"/>
    <mergeCell ref="B9:B12"/>
    <mergeCell ref="C9:C12"/>
    <mergeCell ref="T9:V11"/>
    <mergeCell ref="D10:E10"/>
    <mergeCell ref="F10:G10"/>
    <mergeCell ref="H10:I10"/>
    <mergeCell ref="J10:K10"/>
    <mergeCell ref="L10:M10"/>
    <mergeCell ref="N10:O10"/>
    <mergeCell ref="P10:Q10"/>
    <mergeCell ref="R10:S10"/>
    <mergeCell ref="D11:E11"/>
    <mergeCell ref="F11:G11"/>
    <mergeCell ref="R11:S11"/>
    <mergeCell ref="H11:I11"/>
    <mergeCell ref="J11:K11"/>
    <mergeCell ref="L11:M11"/>
    <mergeCell ref="N11:O11"/>
    <mergeCell ref="P11:Q11"/>
  </mergeCells>
  <dataValidations count="1">
    <dataValidation allowBlank="1" showInputMessage="1" showErrorMessage="1" promptTitle="POZOR!" prompt="Polje sadrži formulu!_x000a_U polja u ovom dijelu ne upisujte i ne mjenjajte ništa!" sqref="T14:V33" xr:uid="{00000000-0002-0000-1900-000000000000}"/>
  </dataValidations>
  <printOptions horizontalCentered="1"/>
  <pageMargins left="0.78740157480314965" right="0.78740157480314965" top="0.98425196850393704" bottom="0.43307086614173229" header="3.2283464566929134" footer="0.27559055118110237"/>
  <pageSetup paperSize="9" scale="68" orientation="landscape" horizontalDpi="300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A1:AA22"/>
  <sheetViews>
    <sheetView zoomScale="52" zoomScaleNormal="52" workbookViewId="0">
      <selection activeCell="V6" sqref="V6:W6"/>
    </sheetView>
  </sheetViews>
  <sheetFormatPr defaultColWidth="8.85546875" defaultRowHeight="12.75" x14ac:dyDescent="0.2"/>
  <cols>
    <col min="1" max="1" width="4.42578125" style="395" customWidth="1"/>
    <col min="2" max="2" width="38.85546875" style="395" customWidth="1"/>
    <col min="3" max="3" width="30.5703125" style="395" customWidth="1"/>
    <col min="4" max="4" width="15.42578125" style="395" customWidth="1"/>
    <col min="5" max="5" width="15.85546875" style="395" customWidth="1"/>
    <col min="6" max="6" width="10.7109375" style="395" customWidth="1"/>
    <col min="7" max="7" width="15.5703125" style="395" customWidth="1"/>
    <col min="8" max="8" width="10.7109375" style="395" customWidth="1"/>
    <col min="9" max="9" width="15.7109375" style="395" customWidth="1"/>
    <col min="10" max="10" width="6.7109375" style="395" customWidth="1"/>
    <col min="11" max="11" width="16" style="395" customWidth="1"/>
    <col min="12" max="12" width="10.7109375" style="395" customWidth="1"/>
    <col min="13" max="13" width="15.7109375" style="395" customWidth="1"/>
    <col min="14" max="14" width="10.7109375" style="395" customWidth="1"/>
    <col min="15" max="15" width="16" style="395" customWidth="1"/>
    <col min="16" max="16" width="10.7109375" style="1066" customWidth="1"/>
    <col min="17" max="17" width="16" style="1066" customWidth="1"/>
    <col min="18" max="18" width="10.7109375" style="1066" customWidth="1"/>
    <col min="19" max="19" width="16" style="1066" customWidth="1"/>
    <col min="20" max="20" width="10.5703125" style="395" customWidth="1"/>
    <col min="21" max="21" width="15.7109375" style="395" customWidth="1"/>
    <col min="22" max="22" width="10.7109375" style="395" customWidth="1"/>
    <col min="23" max="23" width="15.7109375" style="395" customWidth="1"/>
    <col min="24" max="24" width="10.7109375" style="395" customWidth="1"/>
    <col min="25" max="26" width="19.85546875" style="395" customWidth="1"/>
    <col min="27" max="27" width="9.140625" style="395" customWidth="1"/>
    <col min="28" max="28" width="8.85546875" style="395" customWidth="1"/>
    <col min="29" max="29" width="7.5703125" style="395" customWidth="1"/>
    <col min="30" max="30" width="9.85546875" style="395" customWidth="1"/>
    <col min="31" max="32" width="8.85546875" style="395"/>
    <col min="33" max="33" width="10.140625" style="395" bestFit="1" customWidth="1"/>
    <col min="34" max="260" width="8.85546875" style="395"/>
    <col min="261" max="261" width="4.42578125" style="395" customWidth="1"/>
    <col min="262" max="262" width="38.85546875" style="395" customWidth="1"/>
    <col min="263" max="263" width="16.85546875" style="395" customWidth="1"/>
    <col min="264" max="264" width="14" style="395" customWidth="1"/>
    <col min="265" max="265" width="13.5703125" style="395" customWidth="1"/>
    <col min="266" max="266" width="10.7109375" style="395" customWidth="1"/>
    <col min="267" max="267" width="6.7109375" style="395" customWidth="1"/>
    <col min="268" max="269" width="10.7109375" style="395" customWidth="1"/>
    <col min="270" max="270" width="6.7109375" style="395" customWidth="1"/>
    <col min="271" max="272" width="10.7109375" style="395" customWidth="1"/>
    <col min="273" max="273" width="6.7109375" style="395" customWidth="1"/>
    <col min="274" max="275" width="10.7109375" style="395" customWidth="1"/>
    <col min="276" max="276" width="6.7109375" style="395" customWidth="1"/>
    <col min="277" max="278" width="10.7109375" style="395" customWidth="1"/>
    <col min="279" max="279" width="6.7109375" style="395" customWidth="1"/>
    <col min="280" max="281" width="10.7109375" style="395" customWidth="1"/>
    <col min="282" max="282" width="6.7109375" style="395" customWidth="1"/>
    <col min="283" max="283" width="9.140625" style="395" customWidth="1"/>
    <col min="284" max="284" width="8.85546875" style="395"/>
    <col min="285" max="285" width="7.5703125" style="395" customWidth="1"/>
    <col min="286" max="286" width="9.85546875" style="395" customWidth="1"/>
    <col min="287" max="288" width="8.85546875" style="395"/>
    <col min="289" max="289" width="10.140625" style="395" bestFit="1" customWidth="1"/>
    <col min="290" max="516" width="8.85546875" style="395"/>
    <col min="517" max="517" width="4.42578125" style="395" customWidth="1"/>
    <col min="518" max="518" width="38.85546875" style="395" customWidth="1"/>
    <col min="519" max="519" width="16.85546875" style="395" customWidth="1"/>
    <col min="520" max="520" width="14" style="395" customWidth="1"/>
    <col min="521" max="521" width="13.5703125" style="395" customWidth="1"/>
    <col min="522" max="522" width="10.7109375" style="395" customWidth="1"/>
    <col min="523" max="523" width="6.7109375" style="395" customWidth="1"/>
    <col min="524" max="525" width="10.7109375" style="395" customWidth="1"/>
    <col min="526" max="526" width="6.7109375" style="395" customWidth="1"/>
    <col min="527" max="528" width="10.7109375" style="395" customWidth="1"/>
    <col min="529" max="529" width="6.7109375" style="395" customWidth="1"/>
    <col min="530" max="531" width="10.7109375" style="395" customWidth="1"/>
    <col min="532" max="532" width="6.7109375" style="395" customWidth="1"/>
    <col min="533" max="534" width="10.7109375" style="395" customWidth="1"/>
    <col min="535" max="535" width="6.7109375" style="395" customWidth="1"/>
    <col min="536" max="537" width="10.7109375" style="395" customWidth="1"/>
    <col min="538" max="538" width="6.7109375" style="395" customWidth="1"/>
    <col min="539" max="539" width="9.140625" style="395" customWidth="1"/>
    <col min="540" max="540" width="8.85546875" style="395"/>
    <col min="541" max="541" width="7.5703125" style="395" customWidth="1"/>
    <col min="542" max="542" width="9.85546875" style="395" customWidth="1"/>
    <col min="543" max="544" width="8.85546875" style="395"/>
    <col min="545" max="545" width="10.140625" style="395" bestFit="1" customWidth="1"/>
    <col min="546" max="772" width="8.85546875" style="395"/>
    <col min="773" max="773" width="4.42578125" style="395" customWidth="1"/>
    <col min="774" max="774" width="38.85546875" style="395" customWidth="1"/>
    <col min="775" max="775" width="16.85546875" style="395" customWidth="1"/>
    <col min="776" max="776" width="14" style="395" customWidth="1"/>
    <col min="777" max="777" width="13.5703125" style="395" customWidth="1"/>
    <col min="778" max="778" width="10.7109375" style="395" customWidth="1"/>
    <col min="779" max="779" width="6.7109375" style="395" customWidth="1"/>
    <col min="780" max="781" width="10.7109375" style="395" customWidth="1"/>
    <col min="782" max="782" width="6.7109375" style="395" customWidth="1"/>
    <col min="783" max="784" width="10.7109375" style="395" customWidth="1"/>
    <col min="785" max="785" width="6.7109375" style="395" customWidth="1"/>
    <col min="786" max="787" width="10.7109375" style="395" customWidth="1"/>
    <col min="788" max="788" width="6.7109375" style="395" customWidth="1"/>
    <col min="789" max="790" width="10.7109375" style="395" customWidth="1"/>
    <col min="791" max="791" width="6.7109375" style="395" customWidth="1"/>
    <col min="792" max="793" width="10.7109375" style="395" customWidth="1"/>
    <col min="794" max="794" width="6.7109375" style="395" customWidth="1"/>
    <col min="795" max="795" width="9.140625" style="395" customWidth="1"/>
    <col min="796" max="796" width="8.85546875" style="395"/>
    <col min="797" max="797" width="7.5703125" style="395" customWidth="1"/>
    <col min="798" max="798" width="9.85546875" style="395" customWidth="1"/>
    <col min="799" max="800" width="8.85546875" style="395"/>
    <col min="801" max="801" width="10.140625" style="395" bestFit="1" customWidth="1"/>
    <col min="802" max="1028" width="8.85546875" style="395"/>
    <col min="1029" max="1029" width="4.42578125" style="395" customWidth="1"/>
    <col min="1030" max="1030" width="38.85546875" style="395" customWidth="1"/>
    <col min="1031" max="1031" width="16.85546875" style="395" customWidth="1"/>
    <col min="1032" max="1032" width="14" style="395" customWidth="1"/>
    <col min="1033" max="1033" width="13.5703125" style="395" customWidth="1"/>
    <col min="1034" max="1034" width="10.7109375" style="395" customWidth="1"/>
    <col min="1035" max="1035" width="6.7109375" style="395" customWidth="1"/>
    <col min="1036" max="1037" width="10.7109375" style="395" customWidth="1"/>
    <col min="1038" max="1038" width="6.7109375" style="395" customWidth="1"/>
    <col min="1039" max="1040" width="10.7109375" style="395" customWidth="1"/>
    <col min="1041" max="1041" width="6.7109375" style="395" customWidth="1"/>
    <col min="1042" max="1043" width="10.7109375" style="395" customWidth="1"/>
    <col min="1044" max="1044" width="6.7109375" style="395" customWidth="1"/>
    <col min="1045" max="1046" width="10.7109375" style="395" customWidth="1"/>
    <col min="1047" max="1047" width="6.7109375" style="395" customWidth="1"/>
    <col min="1048" max="1049" width="10.7109375" style="395" customWidth="1"/>
    <col min="1050" max="1050" width="6.7109375" style="395" customWidth="1"/>
    <col min="1051" max="1051" width="9.140625" style="395" customWidth="1"/>
    <col min="1052" max="1052" width="8.85546875" style="395"/>
    <col min="1053" max="1053" width="7.5703125" style="395" customWidth="1"/>
    <col min="1054" max="1054" width="9.85546875" style="395" customWidth="1"/>
    <col min="1055" max="1056" width="8.85546875" style="395"/>
    <col min="1057" max="1057" width="10.140625" style="395" bestFit="1" customWidth="1"/>
    <col min="1058" max="1284" width="8.85546875" style="395"/>
    <col min="1285" max="1285" width="4.42578125" style="395" customWidth="1"/>
    <col min="1286" max="1286" width="38.85546875" style="395" customWidth="1"/>
    <col min="1287" max="1287" width="16.85546875" style="395" customWidth="1"/>
    <col min="1288" max="1288" width="14" style="395" customWidth="1"/>
    <col min="1289" max="1289" width="13.5703125" style="395" customWidth="1"/>
    <col min="1290" max="1290" width="10.7109375" style="395" customWidth="1"/>
    <col min="1291" max="1291" width="6.7109375" style="395" customWidth="1"/>
    <col min="1292" max="1293" width="10.7109375" style="395" customWidth="1"/>
    <col min="1294" max="1294" width="6.7109375" style="395" customWidth="1"/>
    <col min="1295" max="1296" width="10.7109375" style="395" customWidth="1"/>
    <col min="1297" max="1297" width="6.7109375" style="395" customWidth="1"/>
    <col min="1298" max="1299" width="10.7109375" style="395" customWidth="1"/>
    <col min="1300" max="1300" width="6.7109375" style="395" customWidth="1"/>
    <col min="1301" max="1302" width="10.7109375" style="395" customWidth="1"/>
    <col min="1303" max="1303" width="6.7109375" style="395" customWidth="1"/>
    <col min="1304" max="1305" width="10.7109375" style="395" customWidth="1"/>
    <col min="1306" max="1306" width="6.7109375" style="395" customWidth="1"/>
    <col min="1307" max="1307" width="9.140625" style="395" customWidth="1"/>
    <col min="1308" max="1308" width="8.85546875" style="395"/>
    <col min="1309" max="1309" width="7.5703125" style="395" customWidth="1"/>
    <col min="1310" max="1310" width="9.85546875" style="395" customWidth="1"/>
    <col min="1311" max="1312" width="8.85546875" style="395"/>
    <col min="1313" max="1313" width="10.140625" style="395" bestFit="1" customWidth="1"/>
    <col min="1314" max="1540" width="8.85546875" style="395"/>
    <col min="1541" max="1541" width="4.42578125" style="395" customWidth="1"/>
    <col min="1542" max="1542" width="38.85546875" style="395" customWidth="1"/>
    <col min="1543" max="1543" width="16.85546875" style="395" customWidth="1"/>
    <col min="1544" max="1544" width="14" style="395" customWidth="1"/>
    <col min="1545" max="1545" width="13.5703125" style="395" customWidth="1"/>
    <col min="1546" max="1546" width="10.7109375" style="395" customWidth="1"/>
    <col min="1547" max="1547" width="6.7109375" style="395" customWidth="1"/>
    <col min="1548" max="1549" width="10.7109375" style="395" customWidth="1"/>
    <col min="1550" max="1550" width="6.7109375" style="395" customWidth="1"/>
    <col min="1551" max="1552" width="10.7109375" style="395" customWidth="1"/>
    <col min="1553" max="1553" width="6.7109375" style="395" customWidth="1"/>
    <col min="1554" max="1555" width="10.7109375" style="395" customWidth="1"/>
    <col min="1556" max="1556" width="6.7109375" style="395" customWidth="1"/>
    <col min="1557" max="1558" width="10.7109375" style="395" customWidth="1"/>
    <col min="1559" max="1559" width="6.7109375" style="395" customWidth="1"/>
    <col min="1560" max="1561" width="10.7109375" style="395" customWidth="1"/>
    <col min="1562" max="1562" width="6.7109375" style="395" customWidth="1"/>
    <col min="1563" max="1563" width="9.140625" style="395" customWidth="1"/>
    <col min="1564" max="1564" width="8.85546875" style="395"/>
    <col min="1565" max="1565" width="7.5703125" style="395" customWidth="1"/>
    <col min="1566" max="1566" width="9.85546875" style="395" customWidth="1"/>
    <col min="1567" max="1568" width="8.85546875" style="395"/>
    <col min="1569" max="1569" width="10.140625" style="395" bestFit="1" customWidth="1"/>
    <col min="1570" max="1796" width="8.85546875" style="395"/>
    <col min="1797" max="1797" width="4.42578125" style="395" customWidth="1"/>
    <col min="1798" max="1798" width="38.85546875" style="395" customWidth="1"/>
    <col min="1799" max="1799" width="16.85546875" style="395" customWidth="1"/>
    <col min="1800" max="1800" width="14" style="395" customWidth="1"/>
    <col min="1801" max="1801" width="13.5703125" style="395" customWidth="1"/>
    <col min="1802" max="1802" width="10.7109375" style="395" customWidth="1"/>
    <col min="1803" max="1803" width="6.7109375" style="395" customWidth="1"/>
    <col min="1804" max="1805" width="10.7109375" style="395" customWidth="1"/>
    <col min="1806" max="1806" width="6.7109375" style="395" customWidth="1"/>
    <col min="1807" max="1808" width="10.7109375" style="395" customWidth="1"/>
    <col min="1809" max="1809" width="6.7109375" style="395" customWidth="1"/>
    <col min="1810" max="1811" width="10.7109375" style="395" customWidth="1"/>
    <col min="1812" max="1812" width="6.7109375" style="395" customWidth="1"/>
    <col min="1813" max="1814" width="10.7109375" style="395" customWidth="1"/>
    <col min="1815" max="1815" width="6.7109375" style="395" customWidth="1"/>
    <col min="1816" max="1817" width="10.7109375" style="395" customWidth="1"/>
    <col min="1818" max="1818" width="6.7109375" style="395" customWidth="1"/>
    <col min="1819" max="1819" width="9.140625" style="395" customWidth="1"/>
    <col min="1820" max="1820" width="8.85546875" style="395"/>
    <col min="1821" max="1821" width="7.5703125" style="395" customWidth="1"/>
    <col min="1822" max="1822" width="9.85546875" style="395" customWidth="1"/>
    <col min="1823" max="1824" width="8.85546875" style="395"/>
    <col min="1825" max="1825" width="10.140625" style="395" bestFit="1" customWidth="1"/>
    <col min="1826" max="2052" width="8.85546875" style="395"/>
    <col min="2053" max="2053" width="4.42578125" style="395" customWidth="1"/>
    <col min="2054" max="2054" width="38.85546875" style="395" customWidth="1"/>
    <col min="2055" max="2055" width="16.85546875" style="395" customWidth="1"/>
    <col min="2056" max="2056" width="14" style="395" customWidth="1"/>
    <col min="2057" max="2057" width="13.5703125" style="395" customWidth="1"/>
    <col min="2058" max="2058" width="10.7109375" style="395" customWidth="1"/>
    <col min="2059" max="2059" width="6.7109375" style="395" customWidth="1"/>
    <col min="2060" max="2061" width="10.7109375" style="395" customWidth="1"/>
    <col min="2062" max="2062" width="6.7109375" style="395" customWidth="1"/>
    <col min="2063" max="2064" width="10.7109375" style="395" customWidth="1"/>
    <col min="2065" max="2065" width="6.7109375" style="395" customWidth="1"/>
    <col min="2066" max="2067" width="10.7109375" style="395" customWidth="1"/>
    <col min="2068" max="2068" width="6.7109375" style="395" customWidth="1"/>
    <col min="2069" max="2070" width="10.7109375" style="395" customWidth="1"/>
    <col min="2071" max="2071" width="6.7109375" style="395" customWidth="1"/>
    <col min="2072" max="2073" width="10.7109375" style="395" customWidth="1"/>
    <col min="2074" max="2074" width="6.7109375" style="395" customWidth="1"/>
    <col min="2075" max="2075" width="9.140625" style="395" customWidth="1"/>
    <col min="2076" max="2076" width="8.85546875" style="395"/>
    <col min="2077" max="2077" width="7.5703125" style="395" customWidth="1"/>
    <col min="2078" max="2078" width="9.85546875" style="395" customWidth="1"/>
    <col min="2079" max="2080" width="8.85546875" style="395"/>
    <col min="2081" max="2081" width="10.140625" style="395" bestFit="1" customWidth="1"/>
    <col min="2082" max="2308" width="8.85546875" style="395"/>
    <col min="2309" max="2309" width="4.42578125" style="395" customWidth="1"/>
    <col min="2310" max="2310" width="38.85546875" style="395" customWidth="1"/>
    <col min="2311" max="2311" width="16.85546875" style="395" customWidth="1"/>
    <col min="2312" max="2312" width="14" style="395" customWidth="1"/>
    <col min="2313" max="2313" width="13.5703125" style="395" customWidth="1"/>
    <col min="2314" max="2314" width="10.7109375" style="395" customWidth="1"/>
    <col min="2315" max="2315" width="6.7109375" style="395" customWidth="1"/>
    <col min="2316" max="2317" width="10.7109375" style="395" customWidth="1"/>
    <col min="2318" max="2318" width="6.7109375" style="395" customWidth="1"/>
    <col min="2319" max="2320" width="10.7109375" style="395" customWidth="1"/>
    <col min="2321" max="2321" width="6.7109375" style="395" customWidth="1"/>
    <col min="2322" max="2323" width="10.7109375" style="395" customWidth="1"/>
    <col min="2324" max="2324" width="6.7109375" style="395" customWidth="1"/>
    <col min="2325" max="2326" width="10.7109375" style="395" customWidth="1"/>
    <col min="2327" max="2327" width="6.7109375" style="395" customWidth="1"/>
    <col min="2328" max="2329" width="10.7109375" style="395" customWidth="1"/>
    <col min="2330" max="2330" width="6.7109375" style="395" customWidth="1"/>
    <col min="2331" max="2331" width="9.140625" style="395" customWidth="1"/>
    <col min="2332" max="2332" width="8.85546875" style="395"/>
    <col min="2333" max="2333" width="7.5703125" style="395" customWidth="1"/>
    <col min="2334" max="2334" width="9.85546875" style="395" customWidth="1"/>
    <col min="2335" max="2336" width="8.85546875" style="395"/>
    <col min="2337" max="2337" width="10.140625" style="395" bestFit="1" customWidth="1"/>
    <col min="2338" max="2564" width="8.85546875" style="395"/>
    <col min="2565" max="2565" width="4.42578125" style="395" customWidth="1"/>
    <col min="2566" max="2566" width="38.85546875" style="395" customWidth="1"/>
    <col min="2567" max="2567" width="16.85546875" style="395" customWidth="1"/>
    <col min="2568" max="2568" width="14" style="395" customWidth="1"/>
    <col min="2569" max="2569" width="13.5703125" style="395" customWidth="1"/>
    <col min="2570" max="2570" width="10.7109375" style="395" customWidth="1"/>
    <col min="2571" max="2571" width="6.7109375" style="395" customWidth="1"/>
    <col min="2572" max="2573" width="10.7109375" style="395" customWidth="1"/>
    <col min="2574" max="2574" width="6.7109375" style="395" customWidth="1"/>
    <col min="2575" max="2576" width="10.7109375" style="395" customWidth="1"/>
    <col min="2577" max="2577" width="6.7109375" style="395" customWidth="1"/>
    <col min="2578" max="2579" width="10.7109375" style="395" customWidth="1"/>
    <col min="2580" max="2580" width="6.7109375" style="395" customWidth="1"/>
    <col min="2581" max="2582" width="10.7109375" style="395" customWidth="1"/>
    <col min="2583" max="2583" width="6.7109375" style="395" customWidth="1"/>
    <col min="2584" max="2585" width="10.7109375" style="395" customWidth="1"/>
    <col min="2586" max="2586" width="6.7109375" style="395" customWidth="1"/>
    <col min="2587" max="2587" width="9.140625" style="395" customWidth="1"/>
    <col min="2588" max="2588" width="8.85546875" style="395"/>
    <col min="2589" max="2589" width="7.5703125" style="395" customWidth="1"/>
    <col min="2590" max="2590" width="9.85546875" style="395" customWidth="1"/>
    <col min="2591" max="2592" width="8.85546875" style="395"/>
    <col min="2593" max="2593" width="10.140625" style="395" bestFit="1" customWidth="1"/>
    <col min="2594" max="2820" width="8.85546875" style="395"/>
    <col min="2821" max="2821" width="4.42578125" style="395" customWidth="1"/>
    <col min="2822" max="2822" width="38.85546875" style="395" customWidth="1"/>
    <col min="2823" max="2823" width="16.85546875" style="395" customWidth="1"/>
    <col min="2824" max="2824" width="14" style="395" customWidth="1"/>
    <col min="2825" max="2825" width="13.5703125" style="395" customWidth="1"/>
    <col min="2826" max="2826" width="10.7109375" style="395" customWidth="1"/>
    <col min="2827" max="2827" width="6.7109375" style="395" customWidth="1"/>
    <col min="2828" max="2829" width="10.7109375" style="395" customWidth="1"/>
    <col min="2830" max="2830" width="6.7109375" style="395" customWidth="1"/>
    <col min="2831" max="2832" width="10.7109375" style="395" customWidth="1"/>
    <col min="2833" max="2833" width="6.7109375" style="395" customWidth="1"/>
    <col min="2834" max="2835" width="10.7109375" style="395" customWidth="1"/>
    <col min="2836" max="2836" width="6.7109375" style="395" customWidth="1"/>
    <col min="2837" max="2838" width="10.7109375" style="395" customWidth="1"/>
    <col min="2839" max="2839" width="6.7109375" style="395" customWidth="1"/>
    <col min="2840" max="2841" width="10.7109375" style="395" customWidth="1"/>
    <col min="2842" max="2842" width="6.7109375" style="395" customWidth="1"/>
    <col min="2843" max="2843" width="9.140625" style="395" customWidth="1"/>
    <col min="2844" max="2844" width="8.85546875" style="395"/>
    <col min="2845" max="2845" width="7.5703125" style="395" customWidth="1"/>
    <col min="2846" max="2846" width="9.85546875" style="395" customWidth="1"/>
    <col min="2847" max="2848" width="8.85546875" style="395"/>
    <col min="2849" max="2849" width="10.140625" style="395" bestFit="1" customWidth="1"/>
    <col min="2850" max="3076" width="8.85546875" style="395"/>
    <col min="3077" max="3077" width="4.42578125" style="395" customWidth="1"/>
    <col min="3078" max="3078" width="38.85546875" style="395" customWidth="1"/>
    <col min="3079" max="3079" width="16.85546875" style="395" customWidth="1"/>
    <col min="3080" max="3080" width="14" style="395" customWidth="1"/>
    <col min="3081" max="3081" width="13.5703125" style="395" customWidth="1"/>
    <col min="3082" max="3082" width="10.7109375" style="395" customWidth="1"/>
    <col min="3083" max="3083" width="6.7109375" style="395" customWidth="1"/>
    <col min="3084" max="3085" width="10.7109375" style="395" customWidth="1"/>
    <col min="3086" max="3086" width="6.7109375" style="395" customWidth="1"/>
    <col min="3087" max="3088" width="10.7109375" style="395" customWidth="1"/>
    <col min="3089" max="3089" width="6.7109375" style="395" customWidth="1"/>
    <col min="3090" max="3091" width="10.7109375" style="395" customWidth="1"/>
    <col min="3092" max="3092" width="6.7109375" style="395" customWidth="1"/>
    <col min="3093" max="3094" width="10.7109375" style="395" customWidth="1"/>
    <col min="3095" max="3095" width="6.7109375" style="395" customWidth="1"/>
    <col min="3096" max="3097" width="10.7109375" style="395" customWidth="1"/>
    <col min="3098" max="3098" width="6.7109375" style="395" customWidth="1"/>
    <col min="3099" max="3099" width="9.140625" style="395" customWidth="1"/>
    <col min="3100" max="3100" width="8.85546875" style="395"/>
    <col min="3101" max="3101" width="7.5703125" style="395" customWidth="1"/>
    <col min="3102" max="3102" width="9.85546875" style="395" customWidth="1"/>
    <col min="3103" max="3104" width="8.85546875" style="395"/>
    <col min="3105" max="3105" width="10.140625" style="395" bestFit="1" customWidth="1"/>
    <col min="3106" max="3332" width="8.85546875" style="395"/>
    <col min="3333" max="3333" width="4.42578125" style="395" customWidth="1"/>
    <col min="3334" max="3334" width="38.85546875" style="395" customWidth="1"/>
    <col min="3335" max="3335" width="16.85546875" style="395" customWidth="1"/>
    <col min="3336" max="3336" width="14" style="395" customWidth="1"/>
    <col min="3337" max="3337" width="13.5703125" style="395" customWidth="1"/>
    <col min="3338" max="3338" width="10.7109375" style="395" customWidth="1"/>
    <col min="3339" max="3339" width="6.7109375" style="395" customWidth="1"/>
    <col min="3340" max="3341" width="10.7109375" style="395" customWidth="1"/>
    <col min="3342" max="3342" width="6.7109375" style="395" customWidth="1"/>
    <col min="3343" max="3344" width="10.7109375" style="395" customWidth="1"/>
    <col min="3345" max="3345" width="6.7109375" style="395" customWidth="1"/>
    <col min="3346" max="3347" width="10.7109375" style="395" customWidth="1"/>
    <col min="3348" max="3348" width="6.7109375" style="395" customWidth="1"/>
    <col min="3349" max="3350" width="10.7109375" style="395" customWidth="1"/>
    <col min="3351" max="3351" width="6.7109375" style="395" customWidth="1"/>
    <col min="3352" max="3353" width="10.7109375" style="395" customWidth="1"/>
    <col min="3354" max="3354" width="6.7109375" style="395" customWidth="1"/>
    <col min="3355" max="3355" width="9.140625" style="395" customWidth="1"/>
    <col min="3356" max="3356" width="8.85546875" style="395"/>
    <col min="3357" max="3357" width="7.5703125" style="395" customWidth="1"/>
    <col min="3358" max="3358" width="9.85546875" style="395" customWidth="1"/>
    <col min="3359" max="3360" width="8.85546875" style="395"/>
    <col min="3361" max="3361" width="10.140625" style="395" bestFit="1" customWidth="1"/>
    <col min="3362" max="3588" width="8.85546875" style="395"/>
    <col min="3589" max="3589" width="4.42578125" style="395" customWidth="1"/>
    <col min="3590" max="3590" width="38.85546875" style="395" customWidth="1"/>
    <col min="3591" max="3591" width="16.85546875" style="395" customWidth="1"/>
    <col min="3592" max="3592" width="14" style="395" customWidth="1"/>
    <col min="3593" max="3593" width="13.5703125" style="395" customWidth="1"/>
    <col min="3594" max="3594" width="10.7109375" style="395" customWidth="1"/>
    <col min="3595" max="3595" width="6.7109375" style="395" customWidth="1"/>
    <col min="3596" max="3597" width="10.7109375" style="395" customWidth="1"/>
    <col min="3598" max="3598" width="6.7109375" style="395" customWidth="1"/>
    <col min="3599" max="3600" width="10.7109375" style="395" customWidth="1"/>
    <col min="3601" max="3601" width="6.7109375" style="395" customWidth="1"/>
    <col min="3602" max="3603" width="10.7109375" style="395" customWidth="1"/>
    <col min="3604" max="3604" width="6.7109375" style="395" customWidth="1"/>
    <col min="3605" max="3606" width="10.7109375" style="395" customWidth="1"/>
    <col min="3607" max="3607" width="6.7109375" style="395" customWidth="1"/>
    <col min="3608" max="3609" width="10.7109375" style="395" customWidth="1"/>
    <col min="3610" max="3610" width="6.7109375" style="395" customWidth="1"/>
    <col min="3611" max="3611" width="9.140625" style="395" customWidth="1"/>
    <col min="3612" max="3612" width="8.85546875" style="395"/>
    <col min="3613" max="3613" width="7.5703125" style="395" customWidth="1"/>
    <col min="3614" max="3614" width="9.85546875" style="395" customWidth="1"/>
    <col min="3615" max="3616" width="8.85546875" style="395"/>
    <col min="3617" max="3617" width="10.140625" style="395" bestFit="1" customWidth="1"/>
    <col min="3618" max="3844" width="8.85546875" style="395"/>
    <col min="3845" max="3845" width="4.42578125" style="395" customWidth="1"/>
    <col min="3846" max="3846" width="38.85546875" style="395" customWidth="1"/>
    <col min="3847" max="3847" width="16.85546875" style="395" customWidth="1"/>
    <col min="3848" max="3848" width="14" style="395" customWidth="1"/>
    <col min="3849" max="3849" width="13.5703125" style="395" customWidth="1"/>
    <col min="3850" max="3850" width="10.7109375" style="395" customWidth="1"/>
    <col min="3851" max="3851" width="6.7109375" style="395" customWidth="1"/>
    <col min="3852" max="3853" width="10.7109375" style="395" customWidth="1"/>
    <col min="3854" max="3854" width="6.7109375" style="395" customWidth="1"/>
    <col min="3855" max="3856" width="10.7109375" style="395" customWidth="1"/>
    <col min="3857" max="3857" width="6.7109375" style="395" customWidth="1"/>
    <col min="3858" max="3859" width="10.7109375" style="395" customWidth="1"/>
    <col min="3860" max="3860" width="6.7109375" style="395" customWidth="1"/>
    <col min="3861" max="3862" width="10.7109375" style="395" customWidth="1"/>
    <col min="3863" max="3863" width="6.7109375" style="395" customWidth="1"/>
    <col min="3864" max="3865" width="10.7109375" style="395" customWidth="1"/>
    <col min="3866" max="3866" width="6.7109375" style="395" customWidth="1"/>
    <col min="3867" max="3867" width="9.140625" style="395" customWidth="1"/>
    <col min="3868" max="3868" width="8.85546875" style="395"/>
    <col min="3869" max="3869" width="7.5703125" style="395" customWidth="1"/>
    <col min="3870" max="3870" width="9.85546875" style="395" customWidth="1"/>
    <col min="3871" max="3872" width="8.85546875" style="395"/>
    <col min="3873" max="3873" width="10.140625" style="395" bestFit="1" customWidth="1"/>
    <col min="3874" max="4100" width="8.85546875" style="395"/>
    <col min="4101" max="4101" width="4.42578125" style="395" customWidth="1"/>
    <col min="4102" max="4102" width="38.85546875" style="395" customWidth="1"/>
    <col min="4103" max="4103" width="16.85546875" style="395" customWidth="1"/>
    <col min="4104" max="4104" width="14" style="395" customWidth="1"/>
    <col min="4105" max="4105" width="13.5703125" style="395" customWidth="1"/>
    <col min="4106" max="4106" width="10.7109375" style="395" customWidth="1"/>
    <col min="4107" max="4107" width="6.7109375" style="395" customWidth="1"/>
    <col min="4108" max="4109" width="10.7109375" style="395" customWidth="1"/>
    <col min="4110" max="4110" width="6.7109375" style="395" customWidth="1"/>
    <col min="4111" max="4112" width="10.7109375" style="395" customWidth="1"/>
    <col min="4113" max="4113" width="6.7109375" style="395" customWidth="1"/>
    <col min="4114" max="4115" width="10.7109375" style="395" customWidth="1"/>
    <col min="4116" max="4116" width="6.7109375" style="395" customWidth="1"/>
    <col min="4117" max="4118" width="10.7109375" style="395" customWidth="1"/>
    <col min="4119" max="4119" width="6.7109375" style="395" customWidth="1"/>
    <col min="4120" max="4121" width="10.7109375" style="395" customWidth="1"/>
    <col min="4122" max="4122" width="6.7109375" style="395" customWidth="1"/>
    <col min="4123" max="4123" width="9.140625" style="395" customWidth="1"/>
    <col min="4124" max="4124" width="8.85546875" style="395"/>
    <col min="4125" max="4125" width="7.5703125" style="395" customWidth="1"/>
    <col min="4126" max="4126" width="9.85546875" style="395" customWidth="1"/>
    <col min="4127" max="4128" width="8.85546875" style="395"/>
    <col min="4129" max="4129" width="10.140625" style="395" bestFit="1" customWidth="1"/>
    <col min="4130" max="4356" width="8.85546875" style="395"/>
    <col min="4357" max="4357" width="4.42578125" style="395" customWidth="1"/>
    <col min="4358" max="4358" width="38.85546875" style="395" customWidth="1"/>
    <col min="4359" max="4359" width="16.85546875" style="395" customWidth="1"/>
    <col min="4360" max="4360" width="14" style="395" customWidth="1"/>
    <col min="4361" max="4361" width="13.5703125" style="395" customWidth="1"/>
    <col min="4362" max="4362" width="10.7109375" style="395" customWidth="1"/>
    <col min="4363" max="4363" width="6.7109375" style="395" customWidth="1"/>
    <col min="4364" max="4365" width="10.7109375" style="395" customWidth="1"/>
    <col min="4366" max="4366" width="6.7109375" style="395" customWidth="1"/>
    <col min="4367" max="4368" width="10.7109375" style="395" customWidth="1"/>
    <col min="4369" max="4369" width="6.7109375" style="395" customWidth="1"/>
    <col min="4370" max="4371" width="10.7109375" style="395" customWidth="1"/>
    <col min="4372" max="4372" width="6.7109375" style="395" customWidth="1"/>
    <col min="4373" max="4374" width="10.7109375" style="395" customWidth="1"/>
    <col min="4375" max="4375" width="6.7109375" style="395" customWidth="1"/>
    <col min="4376" max="4377" width="10.7109375" style="395" customWidth="1"/>
    <col min="4378" max="4378" width="6.7109375" style="395" customWidth="1"/>
    <col min="4379" max="4379" width="9.140625" style="395" customWidth="1"/>
    <col min="4380" max="4380" width="8.85546875" style="395"/>
    <col min="4381" max="4381" width="7.5703125" style="395" customWidth="1"/>
    <col min="4382" max="4382" width="9.85546875" style="395" customWidth="1"/>
    <col min="4383" max="4384" width="8.85546875" style="395"/>
    <col min="4385" max="4385" width="10.140625" style="395" bestFit="1" customWidth="1"/>
    <col min="4386" max="4612" width="8.85546875" style="395"/>
    <col min="4613" max="4613" width="4.42578125" style="395" customWidth="1"/>
    <col min="4614" max="4614" width="38.85546875" style="395" customWidth="1"/>
    <col min="4615" max="4615" width="16.85546875" style="395" customWidth="1"/>
    <col min="4616" max="4616" width="14" style="395" customWidth="1"/>
    <col min="4617" max="4617" width="13.5703125" style="395" customWidth="1"/>
    <col min="4618" max="4618" width="10.7109375" style="395" customWidth="1"/>
    <col min="4619" max="4619" width="6.7109375" style="395" customWidth="1"/>
    <col min="4620" max="4621" width="10.7109375" style="395" customWidth="1"/>
    <col min="4622" max="4622" width="6.7109375" style="395" customWidth="1"/>
    <col min="4623" max="4624" width="10.7109375" style="395" customWidth="1"/>
    <col min="4625" max="4625" width="6.7109375" style="395" customWidth="1"/>
    <col min="4626" max="4627" width="10.7109375" style="395" customWidth="1"/>
    <col min="4628" max="4628" width="6.7109375" style="395" customWidth="1"/>
    <col min="4629" max="4630" width="10.7109375" style="395" customWidth="1"/>
    <col min="4631" max="4631" width="6.7109375" style="395" customWidth="1"/>
    <col min="4632" max="4633" width="10.7109375" style="395" customWidth="1"/>
    <col min="4634" max="4634" width="6.7109375" style="395" customWidth="1"/>
    <col min="4635" max="4635" width="9.140625" style="395" customWidth="1"/>
    <col min="4636" max="4636" width="8.85546875" style="395"/>
    <col min="4637" max="4637" width="7.5703125" style="395" customWidth="1"/>
    <col min="4638" max="4638" width="9.85546875" style="395" customWidth="1"/>
    <col min="4639" max="4640" width="8.85546875" style="395"/>
    <col min="4641" max="4641" width="10.140625" style="395" bestFit="1" customWidth="1"/>
    <col min="4642" max="4868" width="8.85546875" style="395"/>
    <col min="4869" max="4869" width="4.42578125" style="395" customWidth="1"/>
    <col min="4870" max="4870" width="38.85546875" style="395" customWidth="1"/>
    <col min="4871" max="4871" width="16.85546875" style="395" customWidth="1"/>
    <col min="4872" max="4872" width="14" style="395" customWidth="1"/>
    <col min="4873" max="4873" width="13.5703125" style="395" customWidth="1"/>
    <col min="4874" max="4874" width="10.7109375" style="395" customWidth="1"/>
    <col min="4875" max="4875" width="6.7109375" style="395" customWidth="1"/>
    <col min="4876" max="4877" width="10.7109375" style="395" customWidth="1"/>
    <col min="4878" max="4878" width="6.7109375" style="395" customWidth="1"/>
    <col min="4879" max="4880" width="10.7109375" style="395" customWidth="1"/>
    <col min="4881" max="4881" width="6.7109375" style="395" customWidth="1"/>
    <col min="4882" max="4883" width="10.7109375" style="395" customWidth="1"/>
    <col min="4884" max="4884" width="6.7109375" style="395" customWidth="1"/>
    <col min="4885" max="4886" width="10.7109375" style="395" customWidth="1"/>
    <col min="4887" max="4887" width="6.7109375" style="395" customWidth="1"/>
    <col min="4888" max="4889" width="10.7109375" style="395" customWidth="1"/>
    <col min="4890" max="4890" width="6.7109375" style="395" customWidth="1"/>
    <col min="4891" max="4891" width="9.140625" style="395" customWidth="1"/>
    <col min="4892" max="4892" width="8.85546875" style="395"/>
    <col min="4893" max="4893" width="7.5703125" style="395" customWidth="1"/>
    <col min="4894" max="4894" width="9.85546875" style="395" customWidth="1"/>
    <col min="4895" max="4896" width="8.85546875" style="395"/>
    <col min="4897" max="4897" width="10.140625" style="395" bestFit="1" customWidth="1"/>
    <col min="4898" max="5124" width="8.85546875" style="395"/>
    <col min="5125" max="5125" width="4.42578125" style="395" customWidth="1"/>
    <col min="5126" max="5126" width="38.85546875" style="395" customWidth="1"/>
    <col min="5127" max="5127" width="16.85546875" style="395" customWidth="1"/>
    <col min="5128" max="5128" width="14" style="395" customWidth="1"/>
    <col min="5129" max="5129" width="13.5703125" style="395" customWidth="1"/>
    <col min="5130" max="5130" width="10.7109375" style="395" customWidth="1"/>
    <col min="5131" max="5131" width="6.7109375" style="395" customWidth="1"/>
    <col min="5132" max="5133" width="10.7109375" style="395" customWidth="1"/>
    <col min="5134" max="5134" width="6.7109375" style="395" customWidth="1"/>
    <col min="5135" max="5136" width="10.7109375" style="395" customWidth="1"/>
    <col min="5137" max="5137" width="6.7109375" style="395" customWidth="1"/>
    <col min="5138" max="5139" width="10.7109375" style="395" customWidth="1"/>
    <col min="5140" max="5140" width="6.7109375" style="395" customWidth="1"/>
    <col min="5141" max="5142" width="10.7109375" style="395" customWidth="1"/>
    <col min="5143" max="5143" width="6.7109375" style="395" customWidth="1"/>
    <col min="5144" max="5145" width="10.7109375" style="395" customWidth="1"/>
    <col min="5146" max="5146" width="6.7109375" style="395" customWidth="1"/>
    <col min="5147" max="5147" width="9.140625" style="395" customWidth="1"/>
    <col min="5148" max="5148" width="8.85546875" style="395"/>
    <col min="5149" max="5149" width="7.5703125" style="395" customWidth="1"/>
    <col min="5150" max="5150" width="9.85546875" style="395" customWidth="1"/>
    <col min="5151" max="5152" width="8.85546875" style="395"/>
    <col min="5153" max="5153" width="10.140625" style="395" bestFit="1" customWidth="1"/>
    <col min="5154" max="5380" width="8.85546875" style="395"/>
    <col min="5381" max="5381" width="4.42578125" style="395" customWidth="1"/>
    <col min="5382" max="5382" width="38.85546875" style="395" customWidth="1"/>
    <col min="5383" max="5383" width="16.85546875" style="395" customWidth="1"/>
    <col min="5384" max="5384" width="14" style="395" customWidth="1"/>
    <col min="5385" max="5385" width="13.5703125" style="395" customWidth="1"/>
    <col min="5386" max="5386" width="10.7109375" style="395" customWidth="1"/>
    <col min="5387" max="5387" width="6.7109375" style="395" customWidth="1"/>
    <col min="5388" max="5389" width="10.7109375" style="395" customWidth="1"/>
    <col min="5390" max="5390" width="6.7109375" style="395" customWidth="1"/>
    <col min="5391" max="5392" width="10.7109375" style="395" customWidth="1"/>
    <col min="5393" max="5393" width="6.7109375" style="395" customWidth="1"/>
    <col min="5394" max="5395" width="10.7109375" style="395" customWidth="1"/>
    <col min="5396" max="5396" width="6.7109375" style="395" customWidth="1"/>
    <col min="5397" max="5398" width="10.7109375" style="395" customWidth="1"/>
    <col min="5399" max="5399" width="6.7109375" style="395" customWidth="1"/>
    <col min="5400" max="5401" width="10.7109375" style="395" customWidth="1"/>
    <col min="5402" max="5402" width="6.7109375" style="395" customWidth="1"/>
    <col min="5403" max="5403" width="9.140625" style="395" customWidth="1"/>
    <col min="5404" max="5404" width="8.85546875" style="395"/>
    <col min="5405" max="5405" width="7.5703125" style="395" customWidth="1"/>
    <col min="5406" max="5406" width="9.85546875" style="395" customWidth="1"/>
    <col min="5407" max="5408" width="8.85546875" style="395"/>
    <col min="5409" max="5409" width="10.140625" style="395" bestFit="1" customWidth="1"/>
    <col min="5410" max="5636" width="8.85546875" style="395"/>
    <col min="5637" max="5637" width="4.42578125" style="395" customWidth="1"/>
    <col min="5638" max="5638" width="38.85546875" style="395" customWidth="1"/>
    <col min="5639" max="5639" width="16.85546875" style="395" customWidth="1"/>
    <col min="5640" max="5640" width="14" style="395" customWidth="1"/>
    <col min="5641" max="5641" width="13.5703125" style="395" customWidth="1"/>
    <col min="5642" max="5642" width="10.7109375" style="395" customWidth="1"/>
    <col min="5643" max="5643" width="6.7109375" style="395" customWidth="1"/>
    <col min="5644" max="5645" width="10.7109375" style="395" customWidth="1"/>
    <col min="5646" max="5646" width="6.7109375" style="395" customWidth="1"/>
    <col min="5647" max="5648" width="10.7109375" style="395" customWidth="1"/>
    <col min="5649" max="5649" width="6.7109375" style="395" customWidth="1"/>
    <col min="5650" max="5651" width="10.7109375" style="395" customWidth="1"/>
    <col min="5652" max="5652" width="6.7109375" style="395" customWidth="1"/>
    <col min="5653" max="5654" width="10.7109375" style="395" customWidth="1"/>
    <col min="5655" max="5655" width="6.7109375" style="395" customWidth="1"/>
    <col min="5656" max="5657" width="10.7109375" style="395" customWidth="1"/>
    <col min="5658" max="5658" width="6.7109375" style="395" customWidth="1"/>
    <col min="5659" max="5659" width="9.140625" style="395" customWidth="1"/>
    <col min="5660" max="5660" width="8.85546875" style="395"/>
    <col min="5661" max="5661" width="7.5703125" style="395" customWidth="1"/>
    <col min="5662" max="5662" width="9.85546875" style="395" customWidth="1"/>
    <col min="5663" max="5664" width="8.85546875" style="395"/>
    <col min="5665" max="5665" width="10.140625" style="395" bestFit="1" customWidth="1"/>
    <col min="5666" max="5892" width="8.85546875" style="395"/>
    <col min="5893" max="5893" width="4.42578125" style="395" customWidth="1"/>
    <col min="5894" max="5894" width="38.85546875" style="395" customWidth="1"/>
    <col min="5895" max="5895" width="16.85546875" style="395" customWidth="1"/>
    <col min="5896" max="5896" width="14" style="395" customWidth="1"/>
    <col min="5897" max="5897" width="13.5703125" style="395" customWidth="1"/>
    <col min="5898" max="5898" width="10.7109375" style="395" customWidth="1"/>
    <col min="5899" max="5899" width="6.7109375" style="395" customWidth="1"/>
    <col min="5900" max="5901" width="10.7109375" style="395" customWidth="1"/>
    <col min="5902" max="5902" width="6.7109375" style="395" customWidth="1"/>
    <col min="5903" max="5904" width="10.7109375" style="395" customWidth="1"/>
    <col min="5905" max="5905" width="6.7109375" style="395" customWidth="1"/>
    <col min="5906" max="5907" width="10.7109375" style="395" customWidth="1"/>
    <col min="5908" max="5908" width="6.7109375" style="395" customWidth="1"/>
    <col min="5909" max="5910" width="10.7109375" style="395" customWidth="1"/>
    <col min="5911" max="5911" width="6.7109375" style="395" customWidth="1"/>
    <col min="5912" max="5913" width="10.7109375" style="395" customWidth="1"/>
    <col min="5914" max="5914" width="6.7109375" style="395" customWidth="1"/>
    <col min="5915" max="5915" width="9.140625" style="395" customWidth="1"/>
    <col min="5916" max="5916" width="8.85546875" style="395"/>
    <col min="5917" max="5917" width="7.5703125" style="395" customWidth="1"/>
    <col min="5918" max="5918" width="9.85546875" style="395" customWidth="1"/>
    <col min="5919" max="5920" width="8.85546875" style="395"/>
    <col min="5921" max="5921" width="10.140625" style="395" bestFit="1" customWidth="1"/>
    <col min="5922" max="6148" width="8.85546875" style="395"/>
    <col min="6149" max="6149" width="4.42578125" style="395" customWidth="1"/>
    <col min="6150" max="6150" width="38.85546875" style="395" customWidth="1"/>
    <col min="6151" max="6151" width="16.85546875" style="395" customWidth="1"/>
    <col min="6152" max="6152" width="14" style="395" customWidth="1"/>
    <col min="6153" max="6153" width="13.5703125" style="395" customWidth="1"/>
    <col min="6154" max="6154" width="10.7109375" style="395" customWidth="1"/>
    <col min="6155" max="6155" width="6.7109375" style="395" customWidth="1"/>
    <col min="6156" max="6157" width="10.7109375" style="395" customWidth="1"/>
    <col min="6158" max="6158" width="6.7109375" style="395" customWidth="1"/>
    <col min="6159" max="6160" width="10.7109375" style="395" customWidth="1"/>
    <col min="6161" max="6161" width="6.7109375" style="395" customWidth="1"/>
    <col min="6162" max="6163" width="10.7109375" style="395" customWidth="1"/>
    <col min="6164" max="6164" width="6.7109375" style="395" customWidth="1"/>
    <col min="6165" max="6166" width="10.7109375" style="395" customWidth="1"/>
    <col min="6167" max="6167" width="6.7109375" style="395" customWidth="1"/>
    <col min="6168" max="6169" width="10.7109375" style="395" customWidth="1"/>
    <col min="6170" max="6170" width="6.7109375" style="395" customWidth="1"/>
    <col min="6171" max="6171" width="9.140625" style="395" customWidth="1"/>
    <col min="6172" max="6172" width="8.85546875" style="395"/>
    <col min="6173" max="6173" width="7.5703125" style="395" customWidth="1"/>
    <col min="6174" max="6174" width="9.85546875" style="395" customWidth="1"/>
    <col min="6175" max="6176" width="8.85546875" style="395"/>
    <col min="6177" max="6177" width="10.140625" style="395" bestFit="1" customWidth="1"/>
    <col min="6178" max="6404" width="8.85546875" style="395"/>
    <col min="6405" max="6405" width="4.42578125" style="395" customWidth="1"/>
    <col min="6406" max="6406" width="38.85546875" style="395" customWidth="1"/>
    <col min="6407" max="6407" width="16.85546875" style="395" customWidth="1"/>
    <col min="6408" max="6408" width="14" style="395" customWidth="1"/>
    <col min="6409" max="6409" width="13.5703125" style="395" customWidth="1"/>
    <col min="6410" max="6410" width="10.7109375" style="395" customWidth="1"/>
    <col min="6411" max="6411" width="6.7109375" style="395" customWidth="1"/>
    <col min="6412" max="6413" width="10.7109375" style="395" customWidth="1"/>
    <col min="6414" max="6414" width="6.7109375" style="395" customWidth="1"/>
    <col min="6415" max="6416" width="10.7109375" style="395" customWidth="1"/>
    <col min="6417" max="6417" width="6.7109375" style="395" customWidth="1"/>
    <col min="6418" max="6419" width="10.7109375" style="395" customWidth="1"/>
    <col min="6420" max="6420" width="6.7109375" style="395" customWidth="1"/>
    <col min="6421" max="6422" width="10.7109375" style="395" customWidth="1"/>
    <col min="6423" max="6423" width="6.7109375" style="395" customWidth="1"/>
    <col min="6424" max="6425" width="10.7109375" style="395" customWidth="1"/>
    <col min="6426" max="6426" width="6.7109375" style="395" customWidth="1"/>
    <col min="6427" max="6427" width="9.140625" style="395" customWidth="1"/>
    <col min="6428" max="6428" width="8.85546875" style="395"/>
    <col min="6429" max="6429" width="7.5703125" style="395" customWidth="1"/>
    <col min="6430" max="6430" width="9.85546875" style="395" customWidth="1"/>
    <col min="6431" max="6432" width="8.85546875" style="395"/>
    <col min="6433" max="6433" width="10.140625" style="395" bestFit="1" customWidth="1"/>
    <col min="6434" max="6660" width="8.85546875" style="395"/>
    <col min="6661" max="6661" width="4.42578125" style="395" customWidth="1"/>
    <col min="6662" max="6662" width="38.85546875" style="395" customWidth="1"/>
    <col min="6663" max="6663" width="16.85546875" style="395" customWidth="1"/>
    <col min="6664" max="6664" width="14" style="395" customWidth="1"/>
    <col min="6665" max="6665" width="13.5703125" style="395" customWidth="1"/>
    <col min="6666" max="6666" width="10.7109375" style="395" customWidth="1"/>
    <col min="6667" max="6667" width="6.7109375" style="395" customWidth="1"/>
    <col min="6668" max="6669" width="10.7109375" style="395" customWidth="1"/>
    <col min="6670" max="6670" width="6.7109375" style="395" customWidth="1"/>
    <col min="6671" max="6672" width="10.7109375" style="395" customWidth="1"/>
    <col min="6673" max="6673" width="6.7109375" style="395" customWidth="1"/>
    <col min="6674" max="6675" width="10.7109375" style="395" customWidth="1"/>
    <col min="6676" max="6676" width="6.7109375" style="395" customWidth="1"/>
    <col min="6677" max="6678" width="10.7109375" style="395" customWidth="1"/>
    <col min="6679" max="6679" width="6.7109375" style="395" customWidth="1"/>
    <col min="6680" max="6681" width="10.7109375" style="395" customWidth="1"/>
    <col min="6682" max="6682" width="6.7109375" style="395" customWidth="1"/>
    <col min="6683" max="6683" width="9.140625" style="395" customWidth="1"/>
    <col min="6684" max="6684" width="8.85546875" style="395"/>
    <col min="6685" max="6685" width="7.5703125" style="395" customWidth="1"/>
    <col min="6686" max="6686" width="9.85546875" style="395" customWidth="1"/>
    <col min="6687" max="6688" width="8.85546875" style="395"/>
    <col min="6689" max="6689" width="10.140625" style="395" bestFit="1" customWidth="1"/>
    <col min="6690" max="6916" width="8.85546875" style="395"/>
    <col min="6917" max="6917" width="4.42578125" style="395" customWidth="1"/>
    <col min="6918" max="6918" width="38.85546875" style="395" customWidth="1"/>
    <col min="6919" max="6919" width="16.85546875" style="395" customWidth="1"/>
    <col min="6920" max="6920" width="14" style="395" customWidth="1"/>
    <col min="6921" max="6921" width="13.5703125" style="395" customWidth="1"/>
    <col min="6922" max="6922" width="10.7109375" style="395" customWidth="1"/>
    <col min="6923" max="6923" width="6.7109375" style="395" customWidth="1"/>
    <col min="6924" max="6925" width="10.7109375" style="395" customWidth="1"/>
    <col min="6926" max="6926" width="6.7109375" style="395" customWidth="1"/>
    <col min="6927" max="6928" width="10.7109375" style="395" customWidth="1"/>
    <col min="6929" max="6929" width="6.7109375" style="395" customWidth="1"/>
    <col min="6930" max="6931" width="10.7109375" style="395" customWidth="1"/>
    <col min="6932" max="6932" width="6.7109375" style="395" customWidth="1"/>
    <col min="6933" max="6934" width="10.7109375" style="395" customWidth="1"/>
    <col min="6935" max="6935" width="6.7109375" style="395" customWidth="1"/>
    <col min="6936" max="6937" width="10.7109375" style="395" customWidth="1"/>
    <col min="6938" max="6938" width="6.7109375" style="395" customWidth="1"/>
    <col min="6939" max="6939" width="9.140625" style="395" customWidth="1"/>
    <col min="6940" max="6940" width="8.85546875" style="395"/>
    <col min="6941" max="6941" width="7.5703125" style="395" customWidth="1"/>
    <col min="6942" max="6942" width="9.85546875" style="395" customWidth="1"/>
    <col min="6943" max="6944" width="8.85546875" style="395"/>
    <col min="6945" max="6945" width="10.140625" style="395" bestFit="1" customWidth="1"/>
    <col min="6946" max="7172" width="8.85546875" style="395"/>
    <col min="7173" max="7173" width="4.42578125" style="395" customWidth="1"/>
    <col min="7174" max="7174" width="38.85546875" style="395" customWidth="1"/>
    <col min="7175" max="7175" width="16.85546875" style="395" customWidth="1"/>
    <col min="7176" max="7176" width="14" style="395" customWidth="1"/>
    <col min="7177" max="7177" width="13.5703125" style="395" customWidth="1"/>
    <col min="7178" max="7178" width="10.7109375" style="395" customWidth="1"/>
    <col min="7179" max="7179" width="6.7109375" style="395" customWidth="1"/>
    <col min="7180" max="7181" width="10.7109375" style="395" customWidth="1"/>
    <col min="7182" max="7182" width="6.7109375" style="395" customWidth="1"/>
    <col min="7183" max="7184" width="10.7109375" style="395" customWidth="1"/>
    <col min="7185" max="7185" width="6.7109375" style="395" customWidth="1"/>
    <col min="7186" max="7187" width="10.7109375" style="395" customWidth="1"/>
    <col min="7188" max="7188" width="6.7109375" style="395" customWidth="1"/>
    <col min="7189" max="7190" width="10.7109375" style="395" customWidth="1"/>
    <col min="7191" max="7191" width="6.7109375" style="395" customWidth="1"/>
    <col min="7192" max="7193" width="10.7109375" style="395" customWidth="1"/>
    <col min="7194" max="7194" width="6.7109375" style="395" customWidth="1"/>
    <col min="7195" max="7195" width="9.140625" style="395" customWidth="1"/>
    <col min="7196" max="7196" width="8.85546875" style="395"/>
    <col min="7197" max="7197" width="7.5703125" style="395" customWidth="1"/>
    <col min="7198" max="7198" width="9.85546875" style="395" customWidth="1"/>
    <col min="7199" max="7200" width="8.85546875" style="395"/>
    <col min="7201" max="7201" width="10.140625" style="395" bestFit="1" customWidth="1"/>
    <col min="7202" max="7428" width="8.85546875" style="395"/>
    <col min="7429" max="7429" width="4.42578125" style="395" customWidth="1"/>
    <col min="7430" max="7430" width="38.85546875" style="395" customWidth="1"/>
    <col min="7431" max="7431" width="16.85546875" style="395" customWidth="1"/>
    <col min="7432" max="7432" width="14" style="395" customWidth="1"/>
    <col min="7433" max="7433" width="13.5703125" style="395" customWidth="1"/>
    <col min="7434" max="7434" width="10.7109375" style="395" customWidth="1"/>
    <col min="7435" max="7435" width="6.7109375" style="395" customWidth="1"/>
    <col min="7436" max="7437" width="10.7109375" style="395" customWidth="1"/>
    <col min="7438" max="7438" width="6.7109375" style="395" customWidth="1"/>
    <col min="7439" max="7440" width="10.7109375" style="395" customWidth="1"/>
    <col min="7441" max="7441" width="6.7109375" style="395" customWidth="1"/>
    <col min="7442" max="7443" width="10.7109375" style="395" customWidth="1"/>
    <col min="7444" max="7444" width="6.7109375" style="395" customWidth="1"/>
    <col min="7445" max="7446" width="10.7109375" style="395" customWidth="1"/>
    <col min="7447" max="7447" width="6.7109375" style="395" customWidth="1"/>
    <col min="7448" max="7449" width="10.7109375" style="395" customWidth="1"/>
    <col min="7450" max="7450" width="6.7109375" style="395" customWidth="1"/>
    <col min="7451" max="7451" width="9.140625" style="395" customWidth="1"/>
    <col min="7452" max="7452" width="8.85546875" style="395"/>
    <col min="7453" max="7453" width="7.5703125" style="395" customWidth="1"/>
    <col min="7454" max="7454" width="9.85546875" style="395" customWidth="1"/>
    <col min="7455" max="7456" width="8.85546875" style="395"/>
    <col min="7457" max="7457" width="10.140625" style="395" bestFit="1" customWidth="1"/>
    <col min="7458" max="7684" width="8.85546875" style="395"/>
    <col min="7685" max="7685" width="4.42578125" style="395" customWidth="1"/>
    <col min="7686" max="7686" width="38.85546875" style="395" customWidth="1"/>
    <col min="7687" max="7687" width="16.85546875" style="395" customWidth="1"/>
    <col min="7688" max="7688" width="14" style="395" customWidth="1"/>
    <col min="7689" max="7689" width="13.5703125" style="395" customWidth="1"/>
    <col min="7690" max="7690" width="10.7109375" style="395" customWidth="1"/>
    <col min="7691" max="7691" width="6.7109375" style="395" customWidth="1"/>
    <col min="7692" max="7693" width="10.7109375" style="395" customWidth="1"/>
    <col min="7694" max="7694" width="6.7109375" style="395" customWidth="1"/>
    <col min="7695" max="7696" width="10.7109375" style="395" customWidth="1"/>
    <col min="7697" max="7697" width="6.7109375" style="395" customWidth="1"/>
    <col min="7698" max="7699" width="10.7109375" style="395" customWidth="1"/>
    <col min="7700" max="7700" width="6.7109375" style="395" customWidth="1"/>
    <col min="7701" max="7702" width="10.7109375" style="395" customWidth="1"/>
    <col min="7703" max="7703" width="6.7109375" style="395" customWidth="1"/>
    <col min="7704" max="7705" width="10.7109375" style="395" customWidth="1"/>
    <col min="7706" max="7706" width="6.7109375" style="395" customWidth="1"/>
    <col min="7707" max="7707" width="9.140625" style="395" customWidth="1"/>
    <col min="7708" max="7708" width="8.85546875" style="395"/>
    <col min="7709" max="7709" width="7.5703125" style="395" customWidth="1"/>
    <col min="7710" max="7710" width="9.85546875" style="395" customWidth="1"/>
    <col min="7711" max="7712" width="8.85546875" style="395"/>
    <col min="7713" max="7713" width="10.140625" style="395" bestFit="1" customWidth="1"/>
    <col min="7714" max="7940" width="8.85546875" style="395"/>
    <col min="7941" max="7941" width="4.42578125" style="395" customWidth="1"/>
    <col min="7942" max="7942" width="38.85546875" style="395" customWidth="1"/>
    <col min="7943" max="7943" width="16.85546875" style="395" customWidth="1"/>
    <col min="7944" max="7944" width="14" style="395" customWidth="1"/>
    <col min="7945" max="7945" width="13.5703125" style="395" customWidth="1"/>
    <col min="7946" max="7946" width="10.7109375" style="395" customWidth="1"/>
    <col min="7947" max="7947" width="6.7109375" style="395" customWidth="1"/>
    <col min="7948" max="7949" width="10.7109375" style="395" customWidth="1"/>
    <col min="7950" max="7950" width="6.7109375" style="395" customWidth="1"/>
    <col min="7951" max="7952" width="10.7109375" style="395" customWidth="1"/>
    <col min="7953" max="7953" width="6.7109375" style="395" customWidth="1"/>
    <col min="7954" max="7955" width="10.7109375" style="395" customWidth="1"/>
    <col min="7956" max="7956" width="6.7109375" style="395" customWidth="1"/>
    <col min="7957" max="7958" width="10.7109375" style="395" customWidth="1"/>
    <col min="7959" max="7959" width="6.7109375" style="395" customWidth="1"/>
    <col min="7960" max="7961" width="10.7109375" style="395" customWidth="1"/>
    <col min="7962" max="7962" width="6.7109375" style="395" customWidth="1"/>
    <col min="7963" max="7963" width="9.140625" style="395" customWidth="1"/>
    <col min="7964" max="7964" width="8.85546875" style="395"/>
    <col min="7965" max="7965" width="7.5703125" style="395" customWidth="1"/>
    <col min="7966" max="7966" width="9.85546875" style="395" customWidth="1"/>
    <col min="7967" max="7968" width="8.85546875" style="395"/>
    <col min="7969" max="7969" width="10.140625" style="395" bestFit="1" customWidth="1"/>
    <col min="7970" max="8196" width="8.85546875" style="395"/>
    <col min="8197" max="8197" width="4.42578125" style="395" customWidth="1"/>
    <col min="8198" max="8198" width="38.85546875" style="395" customWidth="1"/>
    <col min="8199" max="8199" width="16.85546875" style="395" customWidth="1"/>
    <col min="8200" max="8200" width="14" style="395" customWidth="1"/>
    <col min="8201" max="8201" width="13.5703125" style="395" customWidth="1"/>
    <col min="8202" max="8202" width="10.7109375" style="395" customWidth="1"/>
    <col min="8203" max="8203" width="6.7109375" style="395" customWidth="1"/>
    <col min="8204" max="8205" width="10.7109375" style="395" customWidth="1"/>
    <col min="8206" max="8206" width="6.7109375" style="395" customWidth="1"/>
    <col min="8207" max="8208" width="10.7109375" style="395" customWidth="1"/>
    <col min="8209" max="8209" width="6.7109375" style="395" customWidth="1"/>
    <col min="8210" max="8211" width="10.7109375" style="395" customWidth="1"/>
    <col min="8212" max="8212" width="6.7109375" style="395" customWidth="1"/>
    <col min="8213" max="8214" width="10.7109375" style="395" customWidth="1"/>
    <col min="8215" max="8215" width="6.7109375" style="395" customWidth="1"/>
    <col min="8216" max="8217" width="10.7109375" style="395" customWidth="1"/>
    <col min="8218" max="8218" width="6.7109375" style="395" customWidth="1"/>
    <col min="8219" max="8219" width="9.140625" style="395" customWidth="1"/>
    <col min="8220" max="8220" width="8.85546875" style="395"/>
    <col min="8221" max="8221" width="7.5703125" style="395" customWidth="1"/>
    <col min="8222" max="8222" width="9.85546875" style="395" customWidth="1"/>
    <col min="8223" max="8224" width="8.85546875" style="395"/>
    <col min="8225" max="8225" width="10.140625" style="395" bestFit="1" customWidth="1"/>
    <col min="8226" max="8452" width="8.85546875" style="395"/>
    <col min="8453" max="8453" width="4.42578125" style="395" customWidth="1"/>
    <col min="8454" max="8454" width="38.85546875" style="395" customWidth="1"/>
    <col min="8455" max="8455" width="16.85546875" style="395" customWidth="1"/>
    <col min="8456" max="8456" width="14" style="395" customWidth="1"/>
    <col min="8457" max="8457" width="13.5703125" style="395" customWidth="1"/>
    <col min="8458" max="8458" width="10.7109375" style="395" customWidth="1"/>
    <col min="8459" max="8459" width="6.7109375" style="395" customWidth="1"/>
    <col min="8460" max="8461" width="10.7109375" style="395" customWidth="1"/>
    <col min="8462" max="8462" width="6.7109375" style="395" customWidth="1"/>
    <col min="8463" max="8464" width="10.7109375" style="395" customWidth="1"/>
    <col min="8465" max="8465" width="6.7109375" style="395" customWidth="1"/>
    <col min="8466" max="8467" width="10.7109375" style="395" customWidth="1"/>
    <col min="8468" max="8468" width="6.7109375" style="395" customWidth="1"/>
    <col min="8469" max="8470" width="10.7109375" style="395" customWidth="1"/>
    <col min="8471" max="8471" width="6.7109375" style="395" customWidth="1"/>
    <col min="8472" max="8473" width="10.7109375" style="395" customWidth="1"/>
    <col min="8474" max="8474" width="6.7109375" style="395" customWidth="1"/>
    <col min="8475" max="8475" width="9.140625" style="395" customWidth="1"/>
    <col min="8476" max="8476" width="8.85546875" style="395"/>
    <col min="8477" max="8477" width="7.5703125" style="395" customWidth="1"/>
    <col min="8478" max="8478" width="9.85546875" style="395" customWidth="1"/>
    <col min="8479" max="8480" width="8.85546875" style="395"/>
    <col min="8481" max="8481" width="10.140625" style="395" bestFit="1" customWidth="1"/>
    <col min="8482" max="8708" width="8.85546875" style="395"/>
    <col min="8709" max="8709" width="4.42578125" style="395" customWidth="1"/>
    <col min="8710" max="8710" width="38.85546875" style="395" customWidth="1"/>
    <col min="8711" max="8711" width="16.85546875" style="395" customWidth="1"/>
    <col min="8712" max="8712" width="14" style="395" customWidth="1"/>
    <col min="8713" max="8713" width="13.5703125" style="395" customWidth="1"/>
    <col min="8714" max="8714" width="10.7109375" style="395" customWidth="1"/>
    <col min="8715" max="8715" width="6.7109375" style="395" customWidth="1"/>
    <col min="8716" max="8717" width="10.7109375" style="395" customWidth="1"/>
    <col min="8718" max="8718" width="6.7109375" style="395" customWidth="1"/>
    <col min="8719" max="8720" width="10.7109375" style="395" customWidth="1"/>
    <col min="8721" max="8721" width="6.7109375" style="395" customWidth="1"/>
    <col min="8722" max="8723" width="10.7109375" style="395" customWidth="1"/>
    <col min="8724" max="8724" width="6.7109375" style="395" customWidth="1"/>
    <col min="8725" max="8726" width="10.7109375" style="395" customWidth="1"/>
    <col min="8727" max="8727" width="6.7109375" style="395" customWidth="1"/>
    <col min="8728" max="8729" width="10.7109375" style="395" customWidth="1"/>
    <col min="8730" max="8730" width="6.7109375" style="395" customWidth="1"/>
    <col min="8731" max="8731" width="9.140625" style="395" customWidth="1"/>
    <col min="8732" max="8732" width="8.85546875" style="395"/>
    <col min="8733" max="8733" width="7.5703125" style="395" customWidth="1"/>
    <col min="8734" max="8734" width="9.85546875" style="395" customWidth="1"/>
    <col min="8735" max="8736" width="8.85546875" style="395"/>
    <col min="8737" max="8737" width="10.140625" style="395" bestFit="1" customWidth="1"/>
    <col min="8738" max="8964" width="8.85546875" style="395"/>
    <col min="8965" max="8965" width="4.42578125" style="395" customWidth="1"/>
    <col min="8966" max="8966" width="38.85546875" style="395" customWidth="1"/>
    <col min="8967" max="8967" width="16.85546875" style="395" customWidth="1"/>
    <col min="8968" max="8968" width="14" style="395" customWidth="1"/>
    <col min="8969" max="8969" width="13.5703125" style="395" customWidth="1"/>
    <col min="8970" max="8970" width="10.7109375" style="395" customWidth="1"/>
    <col min="8971" max="8971" width="6.7109375" style="395" customWidth="1"/>
    <col min="8972" max="8973" width="10.7109375" style="395" customWidth="1"/>
    <col min="8974" max="8974" width="6.7109375" style="395" customWidth="1"/>
    <col min="8975" max="8976" width="10.7109375" style="395" customWidth="1"/>
    <col min="8977" max="8977" width="6.7109375" style="395" customWidth="1"/>
    <col min="8978" max="8979" width="10.7109375" style="395" customWidth="1"/>
    <col min="8980" max="8980" width="6.7109375" style="395" customWidth="1"/>
    <col min="8981" max="8982" width="10.7109375" style="395" customWidth="1"/>
    <col min="8983" max="8983" width="6.7109375" style="395" customWidth="1"/>
    <col min="8984" max="8985" width="10.7109375" style="395" customWidth="1"/>
    <col min="8986" max="8986" width="6.7109375" style="395" customWidth="1"/>
    <col min="8987" max="8987" width="9.140625" style="395" customWidth="1"/>
    <col min="8988" max="8988" width="8.85546875" style="395"/>
    <col min="8989" max="8989" width="7.5703125" style="395" customWidth="1"/>
    <col min="8990" max="8990" width="9.85546875" style="395" customWidth="1"/>
    <col min="8991" max="8992" width="8.85546875" style="395"/>
    <col min="8993" max="8993" width="10.140625" style="395" bestFit="1" customWidth="1"/>
    <col min="8994" max="9220" width="8.85546875" style="395"/>
    <col min="9221" max="9221" width="4.42578125" style="395" customWidth="1"/>
    <col min="9222" max="9222" width="38.85546875" style="395" customWidth="1"/>
    <col min="9223" max="9223" width="16.85546875" style="395" customWidth="1"/>
    <col min="9224" max="9224" width="14" style="395" customWidth="1"/>
    <col min="9225" max="9225" width="13.5703125" style="395" customWidth="1"/>
    <col min="9226" max="9226" width="10.7109375" style="395" customWidth="1"/>
    <col min="9227" max="9227" width="6.7109375" style="395" customWidth="1"/>
    <col min="9228" max="9229" width="10.7109375" style="395" customWidth="1"/>
    <col min="9230" max="9230" width="6.7109375" style="395" customWidth="1"/>
    <col min="9231" max="9232" width="10.7109375" style="395" customWidth="1"/>
    <col min="9233" max="9233" width="6.7109375" style="395" customWidth="1"/>
    <col min="9234" max="9235" width="10.7109375" style="395" customWidth="1"/>
    <col min="9236" max="9236" width="6.7109375" style="395" customWidth="1"/>
    <col min="9237" max="9238" width="10.7109375" style="395" customWidth="1"/>
    <col min="9239" max="9239" width="6.7109375" style="395" customWidth="1"/>
    <col min="9240" max="9241" width="10.7109375" style="395" customWidth="1"/>
    <col min="9242" max="9242" width="6.7109375" style="395" customWidth="1"/>
    <col min="9243" max="9243" width="9.140625" style="395" customWidth="1"/>
    <col min="9244" max="9244" width="8.85546875" style="395"/>
    <col min="9245" max="9245" width="7.5703125" style="395" customWidth="1"/>
    <col min="9246" max="9246" width="9.85546875" style="395" customWidth="1"/>
    <col min="9247" max="9248" width="8.85546875" style="395"/>
    <col min="9249" max="9249" width="10.140625" style="395" bestFit="1" customWidth="1"/>
    <col min="9250" max="9476" width="8.85546875" style="395"/>
    <col min="9477" max="9477" width="4.42578125" style="395" customWidth="1"/>
    <col min="9478" max="9478" width="38.85546875" style="395" customWidth="1"/>
    <col min="9479" max="9479" width="16.85546875" style="395" customWidth="1"/>
    <col min="9480" max="9480" width="14" style="395" customWidth="1"/>
    <col min="9481" max="9481" width="13.5703125" style="395" customWidth="1"/>
    <col min="9482" max="9482" width="10.7109375" style="395" customWidth="1"/>
    <col min="9483" max="9483" width="6.7109375" style="395" customWidth="1"/>
    <col min="9484" max="9485" width="10.7109375" style="395" customWidth="1"/>
    <col min="9486" max="9486" width="6.7109375" style="395" customWidth="1"/>
    <col min="9487" max="9488" width="10.7109375" style="395" customWidth="1"/>
    <col min="9489" max="9489" width="6.7109375" style="395" customWidth="1"/>
    <col min="9490" max="9491" width="10.7109375" style="395" customWidth="1"/>
    <col min="9492" max="9492" width="6.7109375" style="395" customWidth="1"/>
    <col min="9493" max="9494" width="10.7109375" style="395" customWidth="1"/>
    <col min="9495" max="9495" width="6.7109375" style="395" customWidth="1"/>
    <col min="9496" max="9497" width="10.7109375" style="395" customWidth="1"/>
    <col min="9498" max="9498" width="6.7109375" style="395" customWidth="1"/>
    <col min="9499" max="9499" width="9.140625" style="395" customWidth="1"/>
    <col min="9500" max="9500" width="8.85546875" style="395"/>
    <col min="9501" max="9501" width="7.5703125" style="395" customWidth="1"/>
    <col min="9502" max="9502" width="9.85546875" style="395" customWidth="1"/>
    <col min="9503" max="9504" width="8.85546875" style="395"/>
    <col min="9505" max="9505" width="10.140625" style="395" bestFit="1" customWidth="1"/>
    <col min="9506" max="9732" width="8.85546875" style="395"/>
    <col min="9733" max="9733" width="4.42578125" style="395" customWidth="1"/>
    <col min="9734" max="9734" width="38.85546875" style="395" customWidth="1"/>
    <col min="9735" max="9735" width="16.85546875" style="395" customWidth="1"/>
    <col min="9736" max="9736" width="14" style="395" customWidth="1"/>
    <col min="9737" max="9737" width="13.5703125" style="395" customWidth="1"/>
    <col min="9738" max="9738" width="10.7109375" style="395" customWidth="1"/>
    <col min="9739" max="9739" width="6.7109375" style="395" customWidth="1"/>
    <col min="9740" max="9741" width="10.7109375" style="395" customWidth="1"/>
    <col min="9742" max="9742" width="6.7109375" style="395" customWidth="1"/>
    <col min="9743" max="9744" width="10.7109375" style="395" customWidth="1"/>
    <col min="9745" max="9745" width="6.7109375" style="395" customWidth="1"/>
    <col min="9746" max="9747" width="10.7109375" style="395" customWidth="1"/>
    <col min="9748" max="9748" width="6.7109375" style="395" customWidth="1"/>
    <col min="9749" max="9750" width="10.7109375" style="395" customWidth="1"/>
    <col min="9751" max="9751" width="6.7109375" style="395" customWidth="1"/>
    <col min="9752" max="9753" width="10.7109375" style="395" customWidth="1"/>
    <col min="9754" max="9754" width="6.7109375" style="395" customWidth="1"/>
    <col min="9755" max="9755" width="9.140625" style="395" customWidth="1"/>
    <col min="9756" max="9756" width="8.85546875" style="395"/>
    <col min="9757" max="9757" width="7.5703125" style="395" customWidth="1"/>
    <col min="9758" max="9758" width="9.85546875" style="395" customWidth="1"/>
    <col min="9759" max="9760" width="8.85546875" style="395"/>
    <col min="9761" max="9761" width="10.140625" style="395" bestFit="1" customWidth="1"/>
    <col min="9762" max="9988" width="8.85546875" style="395"/>
    <col min="9989" max="9989" width="4.42578125" style="395" customWidth="1"/>
    <col min="9990" max="9990" width="38.85546875" style="395" customWidth="1"/>
    <col min="9991" max="9991" width="16.85546875" style="395" customWidth="1"/>
    <col min="9992" max="9992" width="14" style="395" customWidth="1"/>
    <col min="9993" max="9993" width="13.5703125" style="395" customWidth="1"/>
    <col min="9994" max="9994" width="10.7109375" style="395" customWidth="1"/>
    <col min="9995" max="9995" width="6.7109375" style="395" customWidth="1"/>
    <col min="9996" max="9997" width="10.7109375" style="395" customWidth="1"/>
    <col min="9998" max="9998" width="6.7109375" style="395" customWidth="1"/>
    <col min="9999" max="10000" width="10.7109375" style="395" customWidth="1"/>
    <col min="10001" max="10001" width="6.7109375" style="395" customWidth="1"/>
    <col min="10002" max="10003" width="10.7109375" style="395" customWidth="1"/>
    <col min="10004" max="10004" width="6.7109375" style="395" customWidth="1"/>
    <col min="10005" max="10006" width="10.7109375" style="395" customWidth="1"/>
    <col min="10007" max="10007" width="6.7109375" style="395" customWidth="1"/>
    <col min="10008" max="10009" width="10.7109375" style="395" customWidth="1"/>
    <col min="10010" max="10010" width="6.7109375" style="395" customWidth="1"/>
    <col min="10011" max="10011" width="9.140625" style="395" customWidth="1"/>
    <col min="10012" max="10012" width="8.85546875" style="395"/>
    <col min="10013" max="10013" width="7.5703125" style="395" customWidth="1"/>
    <col min="10014" max="10014" width="9.85546875" style="395" customWidth="1"/>
    <col min="10015" max="10016" width="8.85546875" style="395"/>
    <col min="10017" max="10017" width="10.140625" style="395" bestFit="1" customWidth="1"/>
    <col min="10018" max="10244" width="8.85546875" style="395"/>
    <col min="10245" max="10245" width="4.42578125" style="395" customWidth="1"/>
    <col min="10246" max="10246" width="38.85546875" style="395" customWidth="1"/>
    <col min="10247" max="10247" width="16.85546875" style="395" customWidth="1"/>
    <col min="10248" max="10248" width="14" style="395" customWidth="1"/>
    <col min="10249" max="10249" width="13.5703125" style="395" customWidth="1"/>
    <col min="10250" max="10250" width="10.7109375" style="395" customWidth="1"/>
    <col min="10251" max="10251" width="6.7109375" style="395" customWidth="1"/>
    <col min="10252" max="10253" width="10.7109375" style="395" customWidth="1"/>
    <col min="10254" max="10254" width="6.7109375" style="395" customWidth="1"/>
    <col min="10255" max="10256" width="10.7109375" style="395" customWidth="1"/>
    <col min="10257" max="10257" width="6.7109375" style="395" customWidth="1"/>
    <col min="10258" max="10259" width="10.7109375" style="395" customWidth="1"/>
    <col min="10260" max="10260" width="6.7109375" style="395" customWidth="1"/>
    <col min="10261" max="10262" width="10.7109375" style="395" customWidth="1"/>
    <col min="10263" max="10263" width="6.7109375" style="395" customWidth="1"/>
    <col min="10264" max="10265" width="10.7109375" style="395" customWidth="1"/>
    <col min="10266" max="10266" width="6.7109375" style="395" customWidth="1"/>
    <col min="10267" max="10267" width="9.140625" style="395" customWidth="1"/>
    <col min="10268" max="10268" width="8.85546875" style="395"/>
    <col min="10269" max="10269" width="7.5703125" style="395" customWidth="1"/>
    <col min="10270" max="10270" width="9.85546875" style="395" customWidth="1"/>
    <col min="10271" max="10272" width="8.85546875" style="395"/>
    <col min="10273" max="10273" width="10.140625" style="395" bestFit="1" customWidth="1"/>
    <col min="10274" max="10500" width="8.85546875" style="395"/>
    <col min="10501" max="10501" width="4.42578125" style="395" customWidth="1"/>
    <col min="10502" max="10502" width="38.85546875" style="395" customWidth="1"/>
    <col min="10503" max="10503" width="16.85546875" style="395" customWidth="1"/>
    <col min="10504" max="10504" width="14" style="395" customWidth="1"/>
    <col min="10505" max="10505" width="13.5703125" style="395" customWidth="1"/>
    <col min="10506" max="10506" width="10.7109375" style="395" customWidth="1"/>
    <col min="10507" max="10507" width="6.7109375" style="395" customWidth="1"/>
    <col min="10508" max="10509" width="10.7109375" style="395" customWidth="1"/>
    <col min="10510" max="10510" width="6.7109375" style="395" customWidth="1"/>
    <col min="10511" max="10512" width="10.7109375" style="395" customWidth="1"/>
    <col min="10513" max="10513" width="6.7109375" style="395" customWidth="1"/>
    <col min="10514" max="10515" width="10.7109375" style="395" customWidth="1"/>
    <col min="10516" max="10516" width="6.7109375" style="395" customWidth="1"/>
    <col min="10517" max="10518" width="10.7109375" style="395" customWidth="1"/>
    <col min="10519" max="10519" width="6.7109375" style="395" customWidth="1"/>
    <col min="10520" max="10521" width="10.7109375" style="395" customWidth="1"/>
    <col min="10522" max="10522" width="6.7109375" style="395" customWidth="1"/>
    <col min="10523" max="10523" width="9.140625" style="395" customWidth="1"/>
    <col min="10524" max="10524" width="8.85546875" style="395"/>
    <col min="10525" max="10525" width="7.5703125" style="395" customWidth="1"/>
    <col min="10526" max="10526" width="9.85546875" style="395" customWidth="1"/>
    <col min="10527" max="10528" width="8.85546875" style="395"/>
    <col min="10529" max="10529" width="10.140625" style="395" bestFit="1" customWidth="1"/>
    <col min="10530" max="10756" width="8.85546875" style="395"/>
    <col min="10757" max="10757" width="4.42578125" style="395" customWidth="1"/>
    <col min="10758" max="10758" width="38.85546875" style="395" customWidth="1"/>
    <col min="10759" max="10759" width="16.85546875" style="395" customWidth="1"/>
    <col min="10760" max="10760" width="14" style="395" customWidth="1"/>
    <col min="10761" max="10761" width="13.5703125" style="395" customWidth="1"/>
    <col min="10762" max="10762" width="10.7109375" style="395" customWidth="1"/>
    <col min="10763" max="10763" width="6.7109375" style="395" customWidth="1"/>
    <col min="10764" max="10765" width="10.7109375" style="395" customWidth="1"/>
    <col min="10766" max="10766" width="6.7109375" style="395" customWidth="1"/>
    <col min="10767" max="10768" width="10.7109375" style="395" customWidth="1"/>
    <col min="10769" max="10769" width="6.7109375" style="395" customWidth="1"/>
    <col min="10770" max="10771" width="10.7109375" style="395" customWidth="1"/>
    <col min="10772" max="10772" width="6.7109375" style="395" customWidth="1"/>
    <col min="10773" max="10774" width="10.7109375" style="395" customWidth="1"/>
    <col min="10775" max="10775" width="6.7109375" style="395" customWidth="1"/>
    <col min="10776" max="10777" width="10.7109375" style="395" customWidth="1"/>
    <col min="10778" max="10778" width="6.7109375" style="395" customWidth="1"/>
    <col min="10779" max="10779" width="9.140625" style="395" customWidth="1"/>
    <col min="10780" max="10780" width="8.85546875" style="395"/>
    <col min="10781" max="10781" width="7.5703125" style="395" customWidth="1"/>
    <col min="10782" max="10782" width="9.85546875" style="395" customWidth="1"/>
    <col min="10783" max="10784" width="8.85546875" style="395"/>
    <col min="10785" max="10785" width="10.140625" style="395" bestFit="1" customWidth="1"/>
    <col min="10786" max="11012" width="8.85546875" style="395"/>
    <col min="11013" max="11013" width="4.42578125" style="395" customWidth="1"/>
    <col min="11014" max="11014" width="38.85546875" style="395" customWidth="1"/>
    <col min="11015" max="11015" width="16.85546875" style="395" customWidth="1"/>
    <col min="11016" max="11016" width="14" style="395" customWidth="1"/>
    <col min="11017" max="11017" width="13.5703125" style="395" customWidth="1"/>
    <col min="11018" max="11018" width="10.7109375" style="395" customWidth="1"/>
    <col min="11019" max="11019" width="6.7109375" style="395" customWidth="1"/>
    <col min="11020" max="11021" width="10.7109375" style="395" customWidth="1"/>
    <col min="11022" max="11022" width="6.7109375" style="395" customWidth="1"/>
    <col min="11023" max="11024" width="10.7109375" style="395" customWidth="1"/>
    <col min="11025" max="11025" width="6.7109375" style="395" customWidth="1"/>
    <col min="11026" max="11027" width="10.7109375" style="395" customWidth="1"/>
    <col min="11028" max="11028" width="6.7109375" style="395" customWidth="1"/>
    <col min="11029" max="11030" width="10.7109375" style="395" customWidth="1"/>
    <col min="11031" max="11031" width="6.7109375" style="395" customWidth="1"/>
    <col min="11032" max="11033" width="10.7109375" style="395" customWidth="1"/>
    <col min="11034" max="11034" width="6.7109375" style="395" customWidth="1"/>
    <col min="11035" max="11035" width="9.140625" style="395" customWidth="1"/>
    <col min="11036" max="11036" width="8.85546875" style="395"/>
    <col min="11037" max="11037" width="7.5703125" style="395" customWidth="1"/>
    <col min="11038" max="11038" width="9.85546875" style="395" customWidth="1"/>
    <col min="11039" max="11040" width="8.85546875" style="395"/>
    <col min="11041" max="11041" width="10.140625" style="395" bestFit="1" customWidth="1"/>
    <col min="11042" max="11268" width="8.85546875" style="395"/>
    <col min="11269" max="11269" width="4.42578125" style="395" customWidth="1"/>
    <col min="11270" max="11270" width="38.85546875" style="395" customWidth="1"/>
    <col min="11271" max="11271" width="16.85546875" style="395" customWidth="1"/>
    <col min="11272" max="11272" width="14" style="395" customWidth="1"/>
    <col min="11273" max="11273" width="13.5703125" style="395" customWidth="1"/>
    <col min="11274" max="11274" width="10.7109375" style="395" customWidth="1"/>
    <col min="11275" max="11275" width="6.7109375" style="395" customWidth="1"/>
    <col min="11276" max="11277" width="10.7109375" style="395" customWidth="1"/>
    <col min="11278" max="11278" width="6.7109375" style="395" customWidth="1"/>
    <col min="11279" max="11280" width="10.7109375" style="395" customWidth="1"/>
    <col min="11281" max="11281" width="6.7109375" style="395" customWidth="1"/>
    <col min="11282" max="11283" width="10.7109375" style="395" customWidth="1"/>
    <col min="11284" max="11284" width="6.7109375" style="395" customWidth="1"/>
    <col min="11285" max="11286" width="10.7109375" style="395" customWidth="1"/>
    <col min="11287" max="11287" width="6.7109375" style="395" customWidth="1"/>
    <col min="11288" max="11289" width="10.7109375" style="395" customWidth="1"/>
    <col min="11290" max="11290" width="6.7109375" style="395" customWidth="1"/>
    <col min="11291" max="11291" width="9.140625" style="395" customWidth="1"/>
    <col min="11292" max="11292" width="8.85546875" style="395"/>
    <col min="11293" max="11293" width="7.5703125" style="395" customWidth="1"/>
    <col min="11294" max="11294" width="9.85546875" style="395" customWidth="1"/>
    <col min="11295" max="11296" width="8.85546875" style="395"/>
    <col min="11297" max="11297" width="10.140625" style="395" bestFit="1" customWidth="1"/>
    <col min="11298" max="11524" width="8.85546875" style="395"/>
    <col min="11525" max="11525" width="4.42578125" style="395" customWidth="1"/>
    <col min="11526" max="11526" width="38.85546875" style="395" customWidth="1"/>
    <col min="11527" max="11527" width="16.85546875" style="395" customWidth="1"/>
    <col min="11528" max="11528" width="14" style="395" customWidth="1"/>
    <col min="11529" max="11529" width="13.5703125" style="395" customWidth="1"/>
    <col min="11530" max="11530" width="10.7109375" style="395" customWidth="1"/>
    <col min="11531" max="11531" width="6.7109375" style="395" customWidth="1"/>
    <col min="11532" max="11533" width="10.7109375" style="395" customWidth="1"/>
    <col min="11534" max="11534" width="6.7109375" style="395" customWidth="1"/>
    <col min="11535" max="11536" width="10.7109375" style="395" customWidth="1"/>
    <col min="11537" max="11537" width="6.7109375" style="395" customWidth="1"/>
    <col min="11538" max="11539" width="10.7109375" style="395" customWidth="1"/>
    <col min="11540" max="11540" width="6.7109375" style="395" customWidth="1"/>
    <col min="11541" max="11542" width="10.7109375" style="395" customWidth="1"/>
    <col min="11543" max="11543" width="6.7109375" style="395" customWidth="1"/>
    <col min="11544" max="11545" width="10.7109375" style="395" customWidth="1"/>
    <col min="11546" max="11546" width="6.7109375" style="395" customWidth="1"/>
    <col min="11547" max="11547" width="9.140625" style="395" customWidth="1"/>
    <col min="11548" max="11548" width="8.85546875" style="395"/>
    <col min="11549" max="11549" width="7.5703125" style="395" customWidth="1"/>
    <col min="11550" max="11550" width="9.85546875" style="395" customWidth="1"/>
    <col min="11551" max="11552" width="8.85546875" style="395"/>
    <col min="11553" max="11553" width="10.140625" style="395" bestFit="1" customWidth="1"/>
    <col min="11554" max="11780" width="8.85546875" style="395"/>
    <col min="11781" max="11781" width="4.42578125" style="395" customWidth="1"/>
    <col min="11782" max="11782" width="38.85546875" style="395" customWidth="1"/>
    <col min="11783" max="11783" width="16.85546875" style="395" customWidth="1"/>
    <col min="11784" max="11784" width="14" style="395" customWidth="1"/>
    <col min="11785" max="11785" width="13.5703125" style="395" customWidth="1"/>
    <col min="11786" max="11786" width="10.7109375" style="395" customWidth="1"/>
    <col min="11787" max="11787" width="6.7109375" style="395" customWidth="1"/>
    <col min="11788" max="11789" width="10.7109375" style="395" customWidth="1"/>
    <col min="11790" max="11790" width="6.7109375" style="395" customWidth="1"/>
    <col min="11791" max="11792" width="10.7109375" style="395" customWidth="1"/>
    <col min="11793" max="11793" width="6.7109375" style="395" customWidth="1"/>
    <col min="11794" max="11795" width="10.7109375" style="395" customWidth="1"/>
    <col min="11796" max="11796" width="6.7109375" style="395" customWidth="1"/>
    <col min="11797" max="11798" width="10.7109375" style="395" customWidth="1"/>
    <col min="11799" max="11799" width="6.7109375" style="395" customWidth="1"/>
    <col min="11800" max="11801" width="10.7109375" style="395" customWidth="1"/>
    <col min="11802" max="11802" width="6.7109375" style="395" customWidth="1"/>
    <col min="11803" max="11803" width="9.140625" style="395" customWidth="1"/>
    <col min="11804" max="11804" width="8.85546875" style="395"/>
    <col min="11805" max="11805" width="7.5703125" style="395" customWidth="1"/>
    <col min="11806" max="11806" width="9.85546875" style="395" customWidth="1"/>
    <col min="11807" max="11808" width="8.85546875" style="395"/>
    <col min="11809" max="11809" width="10.140625" style="395" bestFit="1" customWidth="1"/>
    <col min="11810" max="12036" width="8.85546875" style="395"/>
    <col min="12037" max="12037" width="4.42578125" style="395" customWidth="1"/>
    <col min="12038" max="12038" width="38.85546875" style="395" customWidth="1"/>
    <col min="12039" max="12039" width="16.85546875" style="395" customWidth="1"/>
    <col min="12040" max="12040" width="14" style="395" customWidth="1"/>
    <col min="12041" max="12041" width="13.5703125" style="395" customWidth="1"/>
    <col min="12042" max="12042" width="10.7109375" style="395" customWidth="1"/>
    <col min="12043" max="12043" width="6.7109375" style="395" customWidth="1"/>
    <col min="12044" max="12045" width="10.7109375" style="395" customWidth="1"/>
    <col min="12046" max="12046" width="6.7109375" style="395" customWidth="1"/>
    <col min="12047" max="12048" width="10.7109375" style="395" customWidth="1"/>
    <col min="12049" max="12049" width="6.7109375" style="395" customWidth="1"/>
    <col min="12050" max="12051" width="10.7109375" style="395" customWidth="1"/>
    <col min="12052" max="12052" width="6.7109375" style="395" customWidth="1"/>
    <col min="12053" max="12054" width="10.7109375" style="395" customWidth="1"/>
    <col min="12055" max="12055" width="6.7109375" style="395" customWidth="1"/>
    <col min="12056" max="12057" width="10.7109375" style="395" customWidth="1"/>
    <col min="12058" max="12058" width="6.7109375" style="395" customWidth="1"/>
    <col min="12059" max="12059" width="9.140625" style="395" customWidth="1"/>
    <col min="12060" max="12060" width="8.85546875" style="395"/>
    <col min="12061" max="12061" width="7.5703125" style="395" customWidth="1"/>
    <col min="12062" max="12062" width="9.85546875" style="395" customWidth="1"/>
    <col min="12063" max="12064" width="8.85546875" style="395"/>
    <col min="12065" max="12065" width="10.140625" style="395" bestFit="1" customWidth="1"/>
    <col min="12066" max="12292" width="8.85546875" style="395"/>
    <col min="12293" max="12293" width="4.42578125" style="395" customWidth="1"/>
    <col min="12294" max="12294" width="38.85546875" style="395" customWidth="1"/>
    <col min="12295" max="12295" width="16.85546875" style="395" customWidth="1"/>
    <col min="12296" max="12296" width="14" style="395" customWidth="1"/>
    <col min="12297" max="12297" width="13.5703125" style="395" customWidth="1"/>
    <col min="12298" max="12298" width="10.7109375" style="395" customWidth="1"/>
    <col min="12299" max="12299" width="6.7109375" style="395" customWidth="1"/>
    <col min="12300" max="12301" width="10.7109375" style="395" customWidth="1"/>
    <col min="12302" max="12302" width="6.7109375" style="395" customWidth="1"/>
    <col min="12303" max="12304" width="10.7109375" style="395" customWidth="1"/>
    <col min="12305" max="12305" width="6.7109375" style="395" customWidth="1"/>
    <col min="12306" max="12307" width="10.7109375" style="395" customWidth="1"/>
    <col min="12308" max="12308" width="6.7109375" style="395" customWidth="1"/>
    <col min="12309" max="12310" width="10.7109375" style="395" customWidth="1"/>
    <col min="12311" max="12311" width="6.7109375" style="395" customWidth="1"/>
    <col min="12312" max="12313" width="10.7109375" style="395" customWidth="1"/>
    <col min="12314" max="12314" width="6.7109375" style="395" customWidth="1"/>
    <col min="12315" max="12315" width="9.140625" style="395" customWidth="1"/>
    <col min="12316" max="12316" width="8.85546875" style="395"/>
    <col min="12317" max="12317" width="7.5703125" style="395" customWidth="1"/>
    <col min="12318" max="12318" width="9.85546875" style="395" customWidth="1"/>
    <col min="12319" max="12320" width="8.85546875" style="395"/>
    <col min="12321" max="12321" width="10.140625" style="395" bestFit="1" customWidth="1"/>
    <col min="12322" max="12548" width="8.85546875" style="395"/>
    <col min="12549" max="12549" width="4.42578125" style="395" customWidth="1"/>
    <col min="12550" max="12550" width="38.85546875" style="395" customWidth="1"/>
    <col min="12551" max="12551" width="16.85546875" style="395" customWidth="1"/>
    <col min="12552" max="12552" width="14" style="395" customWidth="1"/>
    <col min="12553" max="12553" width="13.5703125" style="395" customWidth="1"/>
    <col min="12554" max="12554" width="10.7109375" style="395" customWidth="1"/>
    <col min="12555" max="12555" width="6.7109375" style="395" customWidth="1"/>
    <col min="12556" max="12557" width="10.7109375" style="395" customWidth="1"/>
    <col min="12558" max="12558" width="6.7109375" style="395" customWidth="1"/>
    <col min="12559" max="12560" width="10.7109375" style="395" customWidth="1"/>
    <col min="12561" max="12561" width="6.7109375" style="395" customWidth="1"/>
    <col min="12562" max="12563" width="10.7109375" style="395" customWidth="1"/>
    <col min="12564" max="12564" width="6.7109375" style="395" customWidth="1"/>
    <col min="12565" max="12566" width="10.7109375" style="395" customWidth="1"/>
    <col min="12567" max="12567" width="6.7109375" style="395" customWidth="1"/>
    <col min="12568" max="12569" width="10.7109375" style="395" customWidth="1"/>
    <col min="12570" max="12570" width="6.7109375" style="395" customWidth="1"/>
    <col min="12571" max="12571" width="9.140625" style="395" customWidth="1"/>
    <col min="12572" max="12572" width="8.85546875" style="395"/>
    <col min="12573" max="12573" width="7.5703125" style="395" customWidth="1"/>
    <col min="12574" max="12574" width="9.85546875" style="395" customWidth="1"/>
    <col min="12575" max="12576" width="8.85546875" style="395"/>
    <col min="12577" max="12577" width="10.140625" style="395" bestFit="1" customWidth="1"/>
    <col min="12578" max="12804" width="8.85546875" style="395"/>
    <col min="12805" max="12805" width="4.42578125" style="395" customWidth="1"/>
    <col min="12806" max="12806" width="38.85546875" style="395" customWidth="1"/>
    <col min="12807" max="12807" width="16.85546875" style="395" customWidth="1"/>
    <col min="12808" max="12808" width="14" style="395" customWidth="1"/>
    <col min="12809" max="12809" width="13.5703125" style="395" customWidth="1"/>
    <col min="12810" max="12810" width="10.7109375" style="395" customWidth="1"/>
    <col min="12811" max="12811" width="6.7109375" style="395" customWidth="1"/>
    <col min="12812" max="12813" width="10.7109375" style="395" customWidth="1"/>
    <col min="12814" max="12814" width="6.7109375" style="395" customWidth="1"/>
    <col min="12815" max="12816" width="10.7109375" style="395" customWidth="1"/>
    <col min="12817" max="12817" width="6.7109375" style="395" customWidth="1"/>
    <col min="12818" max="12819" width="10.7109375" style="395" customWidth="1"/>
    <col min="12820" max="12820" width="6.7109375" style="395" customWidth="1"/>
    <col min="12821" max="12822" width="10.7109375" style="395" customWidth="1"/>
    <col min="12823" max="12823" width="6.7109375" style="395" customWidth="1"/>
    <col min="12824" max="12825" width="10.7109375" style="395" customWidth="1"/>
    <col min="12826" max="12826" width="6.7109375" style="395" customWidth="1"/>
    <col min="12827" max="12827" width="9.140625" style="395" customWidth="1"/>
    <col min="12828" max="12828" width="8.85546875" style="395"/>
    <col min="12829" max="12829" width="7.5703125" style="395" customWidth="1"/>
    <col min="12830" max="12830" width="9.85546875" style="395" customWidth="1"/>
    <col min="12831" max="12832" width="8.85546875" style="395"/>
    <col min="12833" max="12833" width="10.140625" style="395" bestFit="1" customWidth="1"/>
    <col min="12834" max="13060" width="8.85546875" style="395"/>
    <col min="13061" max="13061" width="4.42578125" style="395" customWidth="1"/>
    <col min="13062" max="13062" width="38.85546875" style="395" customWidth="1"/>
    <col min="13063" max="13063" width="16.85546875" style="395" customWidth="1"/>
    <col min="13064" max="13064" width="14" style="395" customWidth="1"/>
    <col min="13065" max="13065" width="13.5703125" style="395" customWidth="1"/>
    <col min="13066" max="13066" width="10.7109375" style="395" customWidth="1"/>
    <col min="13067" max="13067" width="6.7109375" style="395" customWidth="1"/>
    <col min="13068" max="13069" width="10.7109375" style="395" customWidth="1"/>
    <col min="13070" max="13070" width="6.7109375" style="395" customWidth="1"/>
    <col min="13071" max="13072" width="10.7109375" style="395" customWidth="1"/>
    <col min="13073" max="13073" width="6.7109375" style="395" customWidth="1"/>
    <col min="13074" max="13075" width="10.7109375" style="395" customWidth="1"/>
    <col min="13076" max="13076" width="6.7109375" style="395" customWidth="1"/>
    <col min="13077" max="13078" width="10.7109375" style="395" customWidth="1"/>
    <col min="13079" max="13079" width="6.7109375" style="395" customWidth="1"/>
    <col min="13080" max="13081" width="10.7109375" style="395" customWidth="1"/>
    <col min="13082" max="13082" width="6.7109375" style="395" customWidth="1"/>
    <col min="13083" max="13083" width="9.140625" style="395" customWidth="1"/>
    <col min="13084" max="13084" width="8.85546875" style="395"/>
    <col min="13085" max="13085" width="7.5703125" style="395" customWidth="1"/>
    <col min="13086" max="13086" width="9.85546875" style="395" customWidth="1"/>
    <col min="13087" max="13088" width="8.85546875" style="395"/>
    <col min="13089" max="13089" width="10.140625" style="395" bestFit="1" customWidth="1"/>
    <col min="13090" max="13316" width="8.85546875" style="395"/>
    <col min="13317" max="13317" width="4.42578125" style="395" customWidth="1"/>
    <col min="13318" max="13318" width="38.85546875" style="395" customWidth="1"/>
    <col min="13319" max="13319" width="16.85546875" style="395" customWidth="1"/>
    <col min="13320" max="13320" width="14" style="395" customWidth="1"/>
    <col min="13321" max="13321" width="13.5703125" style="395" customWidth="1"/>
    <col min="13322" max="13322" width="10.7109375" style="395" customWidth="1"/>
    <col min="13323" max="13323" width="6.7109375" style="395" customWidth="1"/>
    <col min="13324" max="13325" width="10.7109375" style="395" customWidth="1"/>
    <col min="13326" max="13326" width="6.7109375" style="395" customWidth="1"/>
    <col min="13327" max="13328" width="10.7109375" style="395" customWidth="1"/>
    <col min="13329" max="13329" width="6.7109375" style="395" customWidth="1"/>
    <col min="13330" max="13331" width="10.7109375" style="395" customWidth="1"/>
    <col min="13332" max="13332" width="6.7109375" style="395" customWidth="1"/>
    <col min="13333" max="13334" width="10.7109375" style="395" customWidth="1"/>
    <col min="13335" max="13335" width="6.7109375" style="395" customWidth="1"/>
    <col min="13336" max="13337" width="10.7109375" style="395" customWidth="1"/>
    <col min="13338" max="13338" width="6.7109375" style="395" customWidth="1"/>
    <col min="13339" max="13339" width="9.140625" style="395" customWidth="1"/>
    <col min="13340" max="13340" width="8.85546875" style="395"/>
    <col min="13341" max="13341" width="7.5703125" style="395" customWidth="1"/>
    <col min="13342" max="13342" width="9.85546875" style="395" customWidth="1"/>
    <col min="13343" max="13344" width="8.85546875" style="395"/>
    <col min="13345" max="13345" width="10.140625" style="395" bestFit="1" customWidth="1"/>
    <col min="13346" max="13572" width="8.85546875" style="395"/>
    <col min="13573" max="13573" width="4.42578125" style="395" customWidth="1"/>
    <col min="13574" max="13574" width="38.85546875" style="395" customWidth="1"/>
    <col min="13575" max="13575" width="16.85546875" style="395" customWidth="1"/>
    <col min="13576" max="13576" width="14" style="395" customWidth="1"/>
    <col min="13577" max="13577" width="13.5703125" style="395" customWidth="1"/>
    <col min="13578" max="13578" width="10.7109375" style="395" customWidth="1"/>
    <col min="13579" max="13579" width="6.7109375" style="395" customWidth="1"/>
    <col min="13580" max="13581" width="10.7109375" style="395" customWidth="1"/>
    <col min="13582" max="13582" width="6.7109375" style="395" customWidth="1"/>
    <col min="13583" max="13584" width="10.7109375" style="395" customWidth="1"/>
    <col min="13585" max="13585" width="6.7109375" style="395" customWidth="1"/>
    <col min="13586" max="13587" width="10.7109375" style="395" customWidth="1"/>
    <col min="13588" max="13588" width="6.7109375" style="395" customWidth="1"/>
    <col min="13589" max="13590" width="10.7109375" style="395" customWidth="1"/>
    <col min="13591" max="13591" width="6.7109375" style="395" customWidth="1"/>
    <col min="13592" max="13593" width="10.7109375" style="395" customWidth="1"/>
    <col min="13594" max="13594" width="6.7109375" style="395" customWidth="1"/>
    <col min="13595" max="13595" width="9.140625" style="395" customWidth="1"/>
    <col min="13596" max="13596" width="8.85546875" style="395"/>
    <col min="13597" max="13597" width="7.5703125" style="395" customWidth="1"/>
    <col min="13598" max="13598" width="9.85546875" style="395" customWidth="1"/>
    <col min="13599" max="13600" width="8.85546875" style="395"/>
    <col min="13601" max="13601" width="10.140625" style="395" bestFit="1" customWidth="1"/>
    <col min="13602" max="13828" width="8.85546875" style="395"/>
    <col min="13829" max="13829" width="4.42578125" style="395" customWidth="1"/>
    <col min="13830" max="13830" width="38.85546875" style="395" customWidth="1"/>
    <col min="13831" max="13831" width="16.85546875" style="395" customWidth="1"/>
    <col min="13832" max="13832" width="14" style="395" customWidth="1"/>
    <col min="13833" max="13833" width="13.5703125" style="395" customWidth="1"/>
    <col min="13834" max="13834" width="10.7109375" style="395" customWidth="1"/>
    <col min="13835" max="13835" width="6.7109375" style="395" customWidth="1"/>
    <col min="13836" max="13837" width="10.7109375" style="395" customWidth="1"/>
    <col min="13838" max="13838" width="6.7109375" style="395" customWidth="1"/>
    <col min="13839" max="13840" width="10.7109375" style="395" customWidth="1"/>
    <col min="13841" max="13841" width="6.7109375" style="395" customWidth="1"/>
    <col min="13842" max="13843" width="10.7109375" style="395" customWidth="1"/>
    <col min="13844" max="13844" width="6.7109375" style="395" customWidth="1"/>
    <col min="13845" max="13846" width="10.7109375" style="395" customWidth="1"/>
    <col min="13847" max="13847" width="6.7109375" style="395" customWidth="1"/>
    <col min="13848" max="13849" width="10.7109375" style="395" customWidth="1"/>
    <col min="13850" max="13850" width="6.7109375" style="395" customWidth="1"/>
    <col min="13851" max="13851" width="9.140625" style="395" customWidth="1"/>
    <col min="13852" max="13852" width="8.85546875" style="395"/>
    <col min="13853" max="13853" width="7.5703125" style="395" customWidth="1"/>
    <col min="13854" max="13854" width="9.85546875" style="395" customWidth="1"/>
    <col min="13855" max="13856" width="8.85546875" style="395"/>
    <col min="13857" max="13857" width="10.140625" style="395" bestFit="1" customWidth="1"/>
    <col min="13858" max="14084" width="8.85546875" style="395"/>
    <col min="14085" max="14085" width="4.42578125" style="395" customWidth="1"/>
    <col min="14086" max="14086" width="38.85546875" style="395" customWidth="1"/>
    <col min="14087" max="14087" width="16.85546875" style="395" customWidth="1"/>
    <col min="14088" max="14088" width="14" style="395" customWidth="1"/>
    <col min="14089" max="14089" width="13.5703125" style="395" customWidth="1"/>
    <col min="14090" max="14090" width="10.7109375" style="395" customWidth="1"/>
    <col min="14091" max="14091" width="6.7109375" style="395" customWidth="1"/>
    <col min="14092" max="14093" width="10.7109375" style="395" customWidth="1"/>
    <col min="14094" max="14094" width="6.7109375" style="395" customWidth="1"/>
    <col min="14095" max="14096" width="10.7109375" style="395" customWidth="1"/>
    <col min="14097" max="14097" width="6.7109375" style="395" customWidth="1"/>
    <col min="14098" max="14099" width="10.7109375" style="395" customWidth="1"/>
    <col min="14100" max="14100" width="6.7109375" style="395" customWidth="1"/>
    <col min="14101" max="14102" width="10.7109375" style="395" customWidth="1"/>
    <col min="14103" max="14103" width="6.7109375" style="395" customWidth="1"/>
    <col min="14104" max="14105" width="10.7109375" style="395" customWidth="1"/>
    <col min="14106" max="14106" width="6.7109375" style="395" customWidth="1"/>
    <col min="14107" max="14107" width="9.140625" style="395" customWidth="1"/>
    <col min="14108" max="14108" width="8.85546875" style="395"/>
    <col min="14109" max="14109" width="7.5703125" style="395" customWidth="1"/>
    <col min="14110" max="14110" width="9.85546875" style="395" customWidth="1"/>
    <col min="14111" max="14112" width="8.85546875" style="395"/>
    <col min="14113" max="14113" width="10.140625" style="395" bestFit="1" customWidth="1"/>
    <col min="14114" max="14340" width="8.85546875" style="395"/>
    <col min="14341" max="14341" width="4.42578125" style="395" customWidth="1"/>
    <col min="14342" max="14342" width="38.85546875" style="395" customWidth="1"/>
    <col min="14343" max="14343" width="16.85546875" style="395" customWidth="1"/>
    <col min="14344" max="14344" width="14" style="395" customWidth="1"/>
    <col min="14345" max="14345" width="13.5703125" style="395" customWidth="1"/>
    <col min="14346" max="14346" width="10.7109375" style="395" customWidth="1"/>
    <col min="14347" max="14347" width="6.7109375" style="395" customWidth="1"/>
    <col min="14348" max="14349" width="10.7109375" style="395" customWidth="1"/>
    <col min="14350" max="14350" width="6.7109375" style="395" customWidth="1"/>
    <col min="14351" max="14352" width="10.7109375" style="395" customWidth="1"/>
    <col min="14353" max="14353" width="6.7109375" style="395" customWidth="1"/>
    <col min="14354" max="14355" width="10.7109375" style="395" customWidth="1"/>
    <col min="14356" max="14356" width="6.7109375" style="395" customWidth="1"/>
    <col min="14357" max="14358" width="10.7109375" style="395" customWidth="1"/>
    <col min="14359" max="14359" width="6.7109375" style="395" customWidth="1"/>
    <col min="14360" max="14361" width="10.7109375" style="395" customWidth="1"/>
    <col min="14362" max="14362" width="6.7109375" style="395" customWidth="1"/>
    <col min="14363" max="14363" width="9.140625" style="395" customWidth="1"/>
    <col min="14364" max="14364" width="8.85546875" style="395"/>
    <col min="14365" max="14365" width="7.5703125" style="395" customWidth="1"/>
    <col min="14366" max="14366" width="9.85546875" style="395" customWidth="1"/>
    <col min="14367" max="14368" width="8.85546875" style="395"/>
    <col min="14369" max="14369" width="10.140625" style="395" bestFit="1" customWidth="1"/>
    <col min="14370" max="14596" width="8.85546875" style="395"/>
    <col min="14597" max="14597" width="4.42578125" style="395" customWidth="1"/>
    <col min="14598" max="14598" width="38.85546875" style="395" customWidth="1"/>
    <col min="14599" max="14599" width="16.85546875" style="395" customWidth="1"/>
    <col min="14600" max="14600" width="14" style="395" customWidth="1"/>
    <col min="14601" max="14601" width="13.5703125" style="395" customWidth="1"/>
    <col min="14602" max="14602" width="10.7109375" style="395" customWidth="1"/>
    <col min="14603" max="14603" width="6.7109375" style="395" customWidth="1"/>
    <col min="14604" max="14605" width="10.7109375" style="395" customWidth="1"/>
    <col min="14606" max="14606" width="6.7109375" style="395" customWidth="1"/>
    <col min="14607" max="14608" width="10.7109375" style="395" customWidth="1"/>
    <col min="14609" max="14609" width="6.7109375" style="395" customWidth="1"/>
    <col min="14610" max="14611" width="10.7109375" style="395" customWidth="1"/>
    <col min="14612" max="14612" width="6.7109375" style="395" customWidth="1"/>
    <col min="14613" max="14614" width="10.7109375" style="395" customWidth="1"/>
    <col min="14615" max="14615" width="6.7109375" style="395" customWidth="1"/>
    <col min="14616" max="14617" width="10.7109375" style="395" customWidth="1"/>
    <col min="14618" max="14618" width="6.7109375" style="395" customWidth="1"/>
    <col min="14619" max="14619" width="9.140625" style="395" customWidth="1"/>
    <col min="14620" max="14620" width="8.85546875" style="395"/>
    <col min="14621" max="14621" width="7.5703125" style="395" customWidth="1"/>
    <col min="14622" max="14622" width="9.85546875" style="395" customWidth="1"/>
    <col min="14623" max="14624" width="8.85546875" style="395"/>
    <col min="14625" max="14625" width="10.140625" style="395" bestFit="1" customWidth="1"/>
    <col min="14626" max="14852" width="8.85546875" style="395"/>
    <col min="14853" max="14853" width="4.42578125" style="395" customWidth="1"/>
    <col min="14854" max="14854" width="38.85546875" style="395" customWidth="1"/>
    <col min="14855" max="14855" width="16.85546875" style="395" customWidth="1"/>
    <col min="14856" max="14856" width="14" style="395" customWidth="1"/>
    <col min="14857" max="14857" width="13.5703125" style="395" customWidth="1"/>
    <col min="14858" max="14858" width="10.7109375" style="395" customWidth="1"/>
    <col min="14859" max="14859" width="6.7109375" style="395" customWidth="1"/>
    <col min="14860" max="14861" width="10.7109375" style="395" customWidth="1"/>
    <col min="14862" max="14862" width="6.7109375" style="395" customWidth="1"/>
    <col min="14863" max="14864" width="10.7109375" style="395" customWidth="1"/>
    <col min="14865" max="14865" width="6.7109375" style="395" customWidth="1"/>
    <col min="14866" max="14867" width="10.7109375" style="395" customWidth="1"/>
    <col min="14868" max="14868" width="6.7109375" style="395" customWidth="1"/>
    <col min="14869" max="14870" width="10.7109375" style="395" customWidth="1"/>
    <col min="14871" max="14871" width="6.7109375" style="395" customWidth="1"/>
    <col min="14872" max="14873" width="10.7109375" style="395" customWidth="1"/>
    <col min="14874" max="14874" width="6.7109375" style="395" customWidth="1"/>
    <col min="14875" max="14875" width="9.140625" style="395" customWidth="1"/>
    <col min="14876" max="14876" width="8.85546875" style="395"/>
    <col min="14877" max="14877" width="7.5703125" style="395" customWidth="1"/>
    <col min="14878" max="14878" width="9.85546875" style="395" customWidth="1"/>
    <col min="14879" max="14880" width="8.85546875" style="395"/>
    <col min="14881" max="14881" width="10.140625" style="395" bestFit="1" customWidth="1"/>
    <col min="14882" max="15108" width="8.85546875" style="395"/>
    <col min="15109" max="15109" width="4.42578125" style="395" customWidth="1"/>
    <col min="15110" max="15110" width="38.85546875" style="395" customWidth="1"/>
    <col min="15111" max="15111" width="16.85546875" style="395" customWidth="1"/>
    <col min="15112" max="15112" width="14" style="395" customWidth="1"/>
    <col min="15113" max="15113" width="13.5703125" style="395" customWidth="1"/>
    <col min="15114" max="15114" width="10.7109375" style="395" customWidth="1"/>
    <col min="15115" max="15115" width="6.7109375" style="395" customWidth="1"/>
    <col min="15116" max="15117" width="10.7109375" style="395" customWidth="1"/>
    <col min="15118" max="15118" width="6.7109375" style="395" customWidth="1"/>
    <col min="15119" max="15120" width="10.7109375" style="395" customWidth="1"/>
    <col min="15121" max="15121" width="6.7109375" style="395" customWidth="1"/>
    <col min="15122" max="15123" width="10.7109375" style="395" customWidth="1"/>
    <col min="15124" max="15124" width="6.7109375" style="395" customWidth="1"/>
    <col min="15125" max="15126" width="10.7109375" style="395" customWidth="1"/>
    <col min="15127" max="15127" width="6.7109375" style="395" customWidth="1"/>
    <col min="15128" max="15129" width="10.7109375" style="395" customWidth="1"/>
    <col min="15130" max="15130" width="6.7109375" style="395" customWidth="1"/>
    <col min="15131" max="15131" width="9.140625" style="395" customWidth="1"/>
    <col min="15132" max="15132" width="8.85546875" style="395"/>
    <col min="15133" max="15133" width="7.5703125" style="395" customWidth="1"/>
    <col min="15134" max="15134" width="9.85546875" style="395" customWidth="1"/>
    <col min="15135" max="15136" width="8.85546875" style="395"/>
    <col min="15137" max="15137" width="10.140625" style="395" bestFit="1" customWidth="1"/>
    <col min="15138" max="15364" width="8.85546875" style="395"/>
    <col min="15365" max="15365" width="4.42578125" style="395" customWidth="1"/>
    <col min="15366" max="15366" width="38.85546875" style="395" customWidth="1"/>
    <col min="15367" max="15367" width="16.85546875" style="395" customWidth="1"/>
    <col min="15368" max="15368" width="14" style="395" customWidth="1"/>
    <col min="15369" max="15369" width="13.5703125" style="395" customWidth="1"/>
    <col min="15370" max="15370" width="10.7109375" style="395" customWidth="1"/>
    <col min="15371" max="15371" width="6.7109375" style="395" customWidth="1"/>
    <col min="15372" max="15373" width="10.7109375" style="395" customWidth="1"/>
    <col min="15374" max="15374" width="6.7109375" style="395" customWidth="1"/>
    <col min="15375" max="15376" width="10.7109375" style="395" customWidth="1"/>
    <col min="15377" max="15377" width="6.7109375" style="395" customWidth="1"/>
    <col min="15378" max="15379" width="10.7109375" style="395" customWidth="1"/>
    <col min="15380" max="15380" width="6.7109375" style="395" customWidth="1"/>
    <col min="15381" max="15382" width="10.7109375" style="395" customWidth="1"/>
    <col min="15383" max="15383" width="6.7109375" style="395" customWidth="1"/>
    <col min="15384" max="15385" width="10.7109375" style="395" customWidth="1"/>
    <col min="15386" max="15386" width="6.7109375" style="395" customWidth="1"/>
    <col min="15387" max="15387" width="9.140625" style="395" customWidth="1"/>
    <col min="15388" max="15388" width="8.85546875" style="395"/>
    <col min="15389" max="15389" width="7.5703125" style="395" customWidth="1"/>
    <col min="15390" max="15390" width="9.85546875" style="395" customWidth="1"/>
    <col min="15391" max="15392" width="8.85546875" style="395"/>
    <col min="15393" max="15393" width="10.140625" style="395" bestFit="1" customWidth="1"/>
    <col min="15394" max="15620" width="8.85546875" style="395"/>
    <col min="15621" max="15621" width="4.42578125" style="395" customWidth="1"/>
    <col min="15622" max="15622" width="38.85546875" style="395" customWidth="1"/>
    <col min="15623" max="15623" width="16.85546875" style="395" customWidth="1"/>
    <col min="15624" max="15624" width="14" style="395" customWidth="1"/>
    <col min="15625" max="15625" width="13.5703125" style="395" customWidth="1"/>
    <col min="15626" max="15626" width="10.7109375" style="395" customWidth="1"/>
    <col min="15627" max="15627" width="6.7109375" style="395" customWidth="1"/>
    <col min="15628" max="15629" width="10.7109375" style="395" customWidth="1"/>
    <col min="15630" max="15630" width="6.7109375" style="395" customWidth="1"/>
    <col min="15631" max="15632" width="10.7109375" style="395" customWidth="1"/>
    <col min="15633" max="15633" width="6.7109375" style="395" customWidth="1"/>
    <col min="15634" max="15635" width="10.7109375" style="395" customWidth="1"/>
    <col min="15636" max="15636" width="6.7109375" style="395" customWidth="1"/>
    <col min="15637" max="15638" width="10.7109375" style="395" customWidth="1"/>
    <col min="15639" max="15639" width="6.7109375" style="395" customWidth="1"/>
    <col min="15640" max="15641" width="10.7109375" style="395" customWidth="1"/>
    <col min="15642" max="15642" width="6.7109375" style="395" customWidth="1"/>
    <col min="15643" max="15643" width="9.140625" style="395" customWidth="1"/>
    <col min="15644" max="15644" width="8.85546875" style="395"/>
    <col min="15645" max="15645" width="7.5703125" style="395" customWidth="1"/>
    <col min="15646" max="15646" width="9.85546875" style="395" customWidth="1"/>
    <col min="15647" max="15648" width="8.85546875" style="395"/>
    <col min="15649" max="15649" width="10.140625" style="395" bestFit="1" customWidth="1"/>
    <col min="15650" max="15876" width="8.85546875" style="395"/>
    <col min="15877" max="15877" width="4.42578125" style="395" customWidth="1"/>
    <col min="15878" max="15878" width="38.85546875" style="395" customWidth="1"/>
    <col min="15879" max="15879" width="16.85546875" style="395" customWidth="1"/>
    <col min="15880" max="15880" width="14" style="395" customWidth="1"/>
    <col min="15881" max="15881" width="13.5703125" style="395" customWidth="1"/>
    <col min="15882" max="15882" width="10.7109375" style="395" customWidth="1"/>
    <col min="15883" max="15883" width="6.7109375" style="395" customWidth="1"/>
    <col min="15884" max="15885" width="10.7109375" style="395" customWidth="1"/>
    <col min="15886" max="15886" width="6.7109375" style="395" customWidth="1"/>
    <col min="15887" max="15888" width="10.7109375" style="395" customWidth="1"/>
    <col min="15889" max="15889" width="6.7109375" style="395" customWidth="1"/>
    <col min="15890" max="15891" width="10.7109375" style="395" customWidth="1"/>
    <col min="15892" max="15892" width="6.7109375" style="395" customWidth="1"/>
    <col min="15893" max="15894" width="10.7109375" style="395" customWidth="1"/>
    <col min="15895" max="15895" width="6.7109375" style="395" customWidth="1"/>
    <col min="15896" max="15897" width="10.7109375" style="395" customWidth="1"/>
    <col min="15898" max="15898" width="6.7109375" style="395" customWidth="1"/>
    <col min="15899" max="15899" width="9.140625" style="395" customWidth="1"/>
    <col min="15900" max="15900" width="8.85546875" style="395"/>
    <col min="15901" max="15901" width="7.5703125" style="395" customWidth="1"/>
    <col min="15902" max="15902" width="9.85546875" style="395" customWidth="1"/>
    <col min="15903" max="15904" width="8.85546875" style="395"/>
    <col min="15905" max="15905" width="10.140625" style="395" bestFit="1" customWidth="1"/>
    <col min="15906" max="16132" width="8.85546875" style="395"/>
    <col min="16133" max="16133" width="4.42578125" style="395" customWidth="1"/>
    <col min="16134" max="16134" width="38.85546875" style="395" customWidth="1"/>
    <col min="16135" max="16135" width="16.85546875" style="395" customWidth="1"/>
    <col min="16136" max="16136" width="14" style="395" customWidth="1"/>
    <col min="16137" max="16137" width="13.5703125" style="395" customWidth="1"/>
    <col min="16138" max="16138" width="10.7109375" style="395" customWidth="1"/>
    <col min="16139" max="16139" width="6.7109375" style="395" customWidth="1"/>
    <col min="16140" max="16141" width="10.7109375" style="395" customWidth="1"/>
    <col min="16142" max="16142" width="6.7109375" style="395" customWidth="1"/>
    <col min="16143" max="16144" width="10.7109375" style="395" customWidth="1"/>
    <col min="16145" max="16145" width="6.7109375" style="395" customWidth="1"/>
    <col min="16146" max="16147" width="10.7109375" style="395" customWidth="1"/>
    <col min="16148" max="16148" width="6.7109375" style="395" customWidth="1"/>
    <col min="16149" max="16150" width="10.7109375" style="395" customWidth="1"/>
    <col min="16151" max="16151" width="6.7109375" style="395" customWidth="1"/>
    <col min="16152" max="16153" width="10.7109375" style="395" customWidth="1"/>
    <col min="16154" max="16154" width="6.7109375" style="395" customWidth="1"/>
    <col min="16155" max="16155" width="9.140625" style="395" customWidth="1"/>
    <col min="16156" max="16156" width="8.85546875" style="395"/>
    <col min="16157" max="16157" width="7.5703125" style="395" customWidth="1"/>
    <col min="16158" max="16158" width="9.85546875" style="395" customWidth="1"/>
    <col min="16159" max="16160" width="8.85546875" style="395"/>
    <col min="16161" max="16161" width="10.140625" style="395" bestFit="1" customWidth="1"/>
    <col min="16162" max="16384" width="8.85546875" style="395"/>
  </cols>
  <sheetData>
    <row r="1" spans="1:27" s="1066" customFormat="1" ht="40.5" customHeight="1" x14ac:dyDescent="0.2"/>
    <row r="2" spans="1:27" s="1066" customFormat="1" ht="45.75" customHeight="1" x14ac:dyDescent="0.6">
      <c r="E2" s="1139" t="s">
        <v>537</v>
      </c>
      <c r="G2" s="1139"/>
      <c r="I2" s="1137"/>
    </row>
    <row r="3" spans="1:27" ht="46.5" customHeight="1" x14ac:dyDescent="0.5">
      <c r="B3" s="396"/>
      <c r="G3" s="1140"/>
      <c r="H3" s="1141" t="s">
        <v>538</v>
      </c>
    </row>
    <row r="4" spans="1:27" ht="44.25" customHeight="1" thickBot="1" x14ac:dyDescent="0.25">
      <c r="A4" s="1066"/>
      <c r="B4" s="410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</row>
    <row r="5" spans="1:27" ht="31.5" customHeight="1" thickBot="1" x14ac:dyDescent="0.25">
      <c r="B5" s="2066" t="s">
        <v>4</v>
      </c>
      <c r="C5" s="2068" t="s">
        <v>5</v>
      </c>
      <c r="D5" s="2064" t="s">
        <v>6</v>
      </c>
      <c r="E5" s="2064"/>
      <c r="F5" s="2065" t="s">
        <v>7</v>
      </c>
      <c r="G5" s="2065"/>
      <c r="H5" s="2064" t="s">
        <v>8</v>
      </c>
      <c r="I5" s="2064"/>
      <c r="J5" s="2065" t="s">
        <v>9</v>
      </c>
      <c r="K5" s="2065"/>
      <c r="L5" s="2064" t="s">
        <v>10</v>
      </c>
      <c r="M5" s="2064"/>
      <c r="N5" s="2065" t="s">
        <v>11</v>
      </c>
      <c r="O5" s="2065"/>
      <c r="P5" s="2064" t="s">
        <v>12</v>
      </c>
      <c r="Q5" s="2064"/>
      <c r="R5" s="2070" t="s">
        <v>13</v>
      </c>
      <c r="S5" s="2070"/>
      <c r="T5" s="2064" t="s">
        <v>14</v>
      </c>
      <c r="U5" s="2064"/>
      <c r="V5" s="2070" t="s">
        <v>15</v>
      </c>
      <c r="W5" s="2070"/>
      <c r="X5" s="2070" t="s">
        <v>18</v>
      </c>
      <c r="Y5" s="2070"/>
      <c r="Z5" s="2071"/>
      <c r="AA5" s="411"/>
    </row>
    <row r="6" spans="1:27" ht="60.75" customHeight="1" thickTop="1" thickBot="1" x14ac:dyDescent="0.25">
      <c r="B6" s="2067"/>
      <c r="C6" s="2069"/>
      <c r="D6" s="2063" t="s">
        <v>572</v>
      </c>
      <c r="E6" s="2063"/>
      <c r="F6" s="2063" t="s">
        <v>573</v>
      </c>
      <c r="G6" s="2063"/>
      <c r="H6" s="2063" t="s">
        <v>574</v>
      </c>
      <c r="I6" s="2063"/>
      <c r="J6" s="2063" t="s">
        <v>575</v>
      </c>
      <c r="K6" s="2063"/>
      <c r="L6" s="2063" t="s">
        <v>576</v>
      </c>
      <c r="M6" s="2063"/>
      <c r="N6" s="2063" t="s">
        <v>576</v>
      </c>
      <c r="O6" s="2063"/>
      <c r="P6" s="2063" t="s">
        <v>577</v>
      </c>
      <c r="Q6" s="2063"/>
      <c r="R6" s="2063" t="s">
        <v>578</v>
      </c>
      <c r="S6" s="2063"/>
      <c r="T6" s="2063" t="s">
        <v>664</v>
      </c>
      <c r="U6" s="2063"/>
      <c r="V6" s="2063" t="s">
        <v>665</v>
      </c>
      <c r="W6" s="2063"/>
      <c r="X6" s="2072"/>
      <c r="Y6" s="2072"/>
      <c r="Z6" s="2073"/>
      <c r="AA6" s="411"/>
    </row>
    <row r="7" spans="1:27" ht="24.95" customHeight="1" thickTop="1" x14ac:dyDescent="0.2">
      <c r="B7" s="2067"/>
      <c r="C7" s="2069"/>
      <c r="D7" s="1098"/>
      <c r="E7" s="1099"/>
      <c r="F7" s="1100"/>
      <c r="G7" s="1101"/>
      <c r="H7" s="1102"/>
      <c r="I7" s="1103"/>
      <c r="J7" s="1100"/>
      <c r="K7" s="1101"/>
      <c r="L7" s="1102"/>
      <c r="M7" s="1103"/>
      <c r="N7" s="1100"/>
      <c r="O7" s="1101"/>
      <c r="P7" s="1102" t="s">
        <v>126</v>
      </c>
      <c r="Q7" s="1103"/>
      <c r="R7" s="1100"/>
      <c r="S7" s="1103"/>
      <c r="T7" s="1102" t="s">
        <v>126</v>
      </c>
      <c r="U7" s="1103"/>
      <c r="V7" s="1100"/>
      <c r="W7" s="1103"/>
      <c r="X7" s="1102"/>
      <c r="Y7" s="1104"/>
      <c r="Z7" s="1105"/>
      <c r="AA7" s="411"/>
    </row>
    <row r="8" spans="1:27" ht="24.95" customHeight="1" x14ac:dyDescent="0.2">
      <c r="B8" s="1106"/>
      <c r="C8" s="1107"/>
      <c r="D8" s="1098" t="s">
        <v>19</v>
      </c>
      <c r="E8" s="1099" t="s">
        <v>20</v>
      </c>
      <c r="F8" s="1108" t="s">
        <v>19</v>
      </c>
      <c r="G8" s="1109" t="s">
        <v>20</v>
      </c>
      <c r="H8" s="1098" t="s">
        <v>19</v>
      </c>
      <c r="I8" s="1099" t="s">
        <v>20</v>
      </c>
      <c r="J8" s="1108" t="s">
        <v>19</v>
      </c>
      <c r="K8" s="1109" t="s">
        <v>20</v>
      </c>
      <c r="L8" s="1098" t="s">
        <v>19</v>
      </c>
      <c r="M8" s="1099" t="s">
        <v>20</v>
      </c>
      <c r="N8" s="1108" t="s">
        <v>19</v>
      </c>
      <c r="O8" s="1109" t="s">
        <v>20</v>
      </c>
      <c r="P8" s="1098" t="s">
        <v>19</v>
      </c>
      <c r="Q8" s="1099" t="s">
        <v>20</v>
      </c>
      <c r="R8" s="1108" t="s">
        <v>19</v>
      </c>
      <c r="S8" s="1099" t="s">
        <v>20</v>
      </c>
      <c r="T8" s="1098" t="s">
        <v>19</v>
      </c>
      <c r="U8" s="1099" t="s">
        <v>20</v>
      </c>
      <c r="V8" s="1108" t="s">
        <v>19</v>
      </c>
      <c r="W8" s="1099" t="s">
        <v>20</v>
      </c>
      <c r="X8" s="1098" t="s">
        <v>19</v>
      </c>
      <c r="Y8" s="1110" t="s">
        <v>21</v>
      </c>
      <c r="Z8" s="1111" t="s">
        <v>22</v>
      </c>
      <c r="AA8" s="411"/>
    </row>
    <row r="9" spans="1:27" ht="24.95" customHeight="1" thickBot="1" x14ac:dyDescent="0.25">
      <c r="B9" s="1112"/>
      <c r="C9" s="1113"/>
      <c r="D9" s="1114"/>
      <c r="E9" s="1115"/>
      <c r="F9" s="1114"/>
      <c r="G9" s="1116"/>
      <c r="H9" s="1114"/>
      <c r="I9" s="1115"/>
      <c r="J9" s="1114"/>
      <c r="K9" s="1116"/>
      <c r="L9" s="1114"/>
      <c r="M9" s="1115"/>
      <c r="N9" s="1114"/>
      <c r="O9" s="1116"/>
      <c r="P9" s="1114"/>
      <c r="Q9" s="1115"/>
      <c r="R9" s="1114"/>
      <c r="S9" s="1115"/>
      <c r="T9" s="1114"/>
      <c r="U9" s="1115"/>
      <c r="V9" s="1114"/>
      <c r="W9" s="1115"/>
      <c r="X9" s="1114"/>
      <c r="Y9" s="1117"/>
      <c r="Z9" s="1118"/>
      <c r="AA9" s="411"/>
    </row>
    <row r="10" spans="1:27" ht="51" customHeight="1" thickTop="1" x14ac:dyDescent="0.2">
      <c r="B10" s="1119">
        <v>1</v>
      </c>
      <c r="C10" s="1135" t="s">
        <v>530</v>
      </c>
      <c r="D10" s="1120">
        <v>3</v>
      </c>
      <c r="E10" s="1145">
        <v>5671</v>
      </c>
      <c r="F10" s="1121">
        <v>4</v>
      </c>
      <c r="G10" s="1143">
        <v>9559</v>
      </c>
      <c r="H10" s="1120">
        <v>4</v>
      </c>
      <c r="I10" s="1145">
        <v>2273</v>
      </c>
      <c r="J10" s="1121">
        <v>1</v>
      </c>
      <c r="K10" s="1122">
        <v>13080</v>
      </c>
      <c r="L10" s="1120">
        <v>1</v>
      </c>
      <c r="M10" s="1145">
        <v>9695</v>
      </c>
      <c r="N10" s="1121">
        <v>1</v>
      </c>
      <c r="O10" s="1143">
        <v>8077</v>
      </c>
      <c r="P10" s="1120">
        <v>1</v>
      </c>
      <c r="Q10" s="1145">
        <v>21791</v>
      </c>
      <c r="R10" s="1121">
        <v>1</v>
      </c>
      <c r="S10" s="1143">
        <v>33219</v>
      </c>
      <c r="T10" s="1120">
        <v>3</v>
      </c>
      <c r="U10" s="1145">
        <v>24613</v>
      </c>
      <c r="V10" s="1121">
        <v>5</v>
      </c>
      <c r="W10" s="1143">
        <v>22533</v>
      </c>
      <c r="X10" s="1123">
        <f t="shared" ref="X10:X19" si="0">V10+T10+R10+P10+N10+L10+J10+H10+F10+D10</f>
        <v>24</v>
      </c>
      <c r="Y10" s="1142">
        <f t="shared" ref="Y10:Y19" si="1">W10+U10+S10+Q10+O10+M10+K10+I10+G10+E10</f>
        <v>150511</v>
      </c>
      <c r="Z10" s="1124">
        <v>1</v>
      </c>
      <c r="AA10" s="423"/>
    </row>
    <row r="11" spans="1:27" ht="51" customHeight="1" x14ac:dyDescent="0.2">
      <c r="B11" s="1125">
        <v>2</v>
      </c>
      <c r="C11" s="1135" t="s">
        <v>267</v>
      </c>
      <c r="D11" s="1120">
        <v>1</v>
      </c>
      <c r="E11" s="1145">
        <v>7481</v>
      </c>
      <c r="F11" s="1121">
        <v>6</v>
      </c>
      <c r="G11" s="1143">
        <v>8095</v>
      </c>
      <c r="H11" s="1126">
        <v>8</v>
      </c>
      <c r="I11" s="1147">
        <v>1122</v>
      </c>
      <c r="J11" s="1127">
        <v>3</v>
      </c>
      <c r="K11" s="1128">
        <v>9222</v>
      </c>
      <c r="L11" s="1126">
        <v>2</v>
      </c>
      <c r="M11" s="1147">
        <v>2695</v>
      </c>
      <c r="N11" s="1127">
        <v>8</v>
      </c>
      <c r="O11" s="1148">
        <v>2636</v>
      </c>
      <c r="P11" s="1126">
        <v>4</v>
      </c>
      <c r="Q11" s="1147">
        <v>8633</v>
      </c>
      <c r="R11" s="1127">
        <v>3</v>
      </c>
      <c r="S11" s="1148">
        <v>15633</v>
      </c>
      <c r="T11" s="1126">
        <v>5</v>
      </c>
      <c r="U11" s="1147">
        <v>25033</v>
      </c>
      <c r="V11" s="1127">
        <v>2</v>
      </c>
      <c r="W11" s="1148">
        <v>32774</v>
      </c>
      <c r="X11" s="1123">
        <f t="shared" si="0"/>
        <v>42</v>
      </c>
      <c r="Y11" s="1142">
        <f t="shared" si="1"/>
        <v>113324</v>
      </c>
      <c r="Z11" s="1129">
        <v>2</v>
      </c>
      <c r="AA11" s="423"/>
    </row>
    <row r="12" spans="1:27" ht="51" customHeight="1" x14ac:dyDescent="0.2">
      <c r="B12" s="1125">
        <v>3</v>
      </c>
      <c r="C12" s="1135" t="s">
        <v>531</v>
      </c>
      <c r="D12" s="1120">
        <v>4</v>
      </c>
      <c r="E12" s="1145">
        <v>5333</v>
      </c>
      <c r="F12" s="1121">
        <v>2</v>
      </c>
      <c r="G12" s="1143">
        <v>10514</v>
      </c>
      <c r="H12" s="1126">
        <v>2</v>
      </c>
      <c r="I12" s="1147">
        <v>3941</v>
      </c>
      <c r="J12" s="1127">
        <v>10</v>
      </c>
      <c r="K12" s="1128">
        <v>617</v>
      </c>
      <c r="L12" s="1126">
        <v>3</v>
      </c>
      <c r="M12" s="1147">
        <v>2427</v>
      </c>
      <c r="N12" s="1127">
        <v>4</v>
      </c>
      <c r="O12" s="1148">
        <v>5355</v>
      </c>
      <c r="P12" s="1126">
        <v>6</v>
      </c>
      <c r="Q12" s="1147">
        <v>9015</v>
      </c>
      <c r="R12" s="1127">
        <v>5</v>
      </c>
      <c r="S12" s="1148">
        <v>16248</v>
      </c>
      <c r="T12" s="1126">
        <v>4</v>
      </c>
      <c r="U12" s="1147">
        <v>17781</v>
      </c>
      <c r="V12" s="1127">
        <v>6</v>
      </c>
      <c r="W12" s="1148">
        <v>18072</v>
      </c>
      <c r="X12" s="1123">
        <f t="shared" si="0"/>
        <v>46</v>
      </c>
      <c r="Y12" s="1142">
        <f t="shared" si="1"/>
        <v>89303</v>
      </c>
      <c r="Z12" s="1129">
        <v>3</v>
      </c>
      <c r="AA12" s="423"/>
    </row>
    <row r="13" spans="1:27" ht="51" customHeight="1" x14ac:dyDescent="0.2">
      <c r="B13" s="1125">
        <v>4</v>
      </c>
      <c r="C13" s="1135" t="s">
        <v>533</v>
      </c>
      <c r="D13" s="1120">
        <v>8</v>
      </c>
      <c r="E13" s="1145">
        <v>3437</v>
      </c>
      <c r="F13" s="1121">
        <v>3</v>
      </c>
      <c r="G13" s="1143">
        <v>10345</v>
      </c>
      <c r="H13" s="1126">
        <v>1</v>
      </c>
      <c r="I13" s="1147">
        <v>6459</v>
      </c>
      <c r="J13" s="1127">
        <v>2</v>
      </c>
      <c r="K13" s="1128">
        <v>12017</v>
      </c>
      <c r="L13" s="1126">
        <v>9</v>
      </c>
      <c r="M13" s="1147">
        <v>470</v>
      </c>
      <c r="N13" s="1127">
        <v>10</v>
      </c>
      <c r="O13" s="1148">
        <v>896</v>
      </c>
      <c r="P13" s="1126">
        <v>3</v>
      </c>
      <c r="Q13" s="1147">
        <v>8105</v>
      </c>
      <c r="R13" s="1127">
        <v>7</v>
      </c>
      <c r="S13" s="1148">
        <v>13592</v>
      </c>
      <c r="T13" s="1126">
        <v>6</v>
      </c>
      <c r="U13" s="1147">
        <v>11798</v>
      </c>
      <c r="V13" s="1127">
        <v>8</v>
      </c>
      <c r="W13" s="1148">
        <v>8200</v>
      </c>
      <c r="X13" s="1123">
        <f t="shared" si="0"/>
        <v>57</v>
      </c>
      <c r="Y13" s="1142">
        <f t="shared" si="1"/>
        <v>75319</v>
      </c>
      <c r="Z13" s="1129">
        <v>4</v>
      </c>
      <c r="AA13" s="423"/>
    </row>
    <row r="14" spans="1:27" ht="51" customHeight="1" x14ac:dyDescent="0.2">
      <c r="B14" s="1125">
        <v>5</v>
      </c>
      <c r="C14" s="1135" t="s">
        <v>536</v>
      </c>
      <c r="D14" s="1120">
        <v>5</v>
      </c>
      <c r="E14" s="1145">
        <v>5148</v>
      </c>
      <c r="F14" s="1121">
        <v>5</v>
      </c>
      <c r="G14" s="1143">
        <v>10580</v>
      </c>
      <c r="H14" s="1126">
        <v>5</v>
      </c>
      <c r="I14" s="1147">
        <v>2516</v>
      </c>
      <c r="J14" s="1127">
        <v>6</v>
      </c>
      <c r="K14" s="1128">
        <v>4472</v>
      </c>
      <c r="L14" s="1126">
        <v>10</v>
      </c>
      <c r="M14" s="1147">
        <v>0</v>
      </c>
      <c r="N14" s="1127">
        <v>7</v>
      </c>
      <c r="O14" s="1148">
        <v>3287</v>
      </c>
      <c r="P14" s="1126">
        <v>2</v>
      </c>
      <c r="Q14" s="1147">
        <v>10922</v>
      </c>
      <c r="R14" s="1127">
        <v>8</v>
      </c>
      <c r="S14" s="1148">
        <v>8054</v>
      </c>
      <c r="T14" s="1126">
        <v>1</v>
      </c>
      <c r="U14" s="1147">
        <v>63062</v>
      </c>
      <c r="V14" s="1127">
        <v>1</v>
      </c>
      <c r="W14" s="1148">
        <v>39571</v>
      </c>
      <c r="X14" s="1123">
        <f t="shared" si="0"/>
        <v>50</v>
      </c>
      <c r="Y14" s="1142">
        <f t="shared" si="1"/>
        <v>147612</v>
      </c>
      <c r="Z14" s="1129">
        <v>5</v>
      </c>
      <c r="AA14" s="423"/>
    </row>
    <row r="15" spans="1:27" ht="51" customHeight="1" x14ac:dyDescent="0.2">
      <c r="B15" s="1125">
        <v>6</v>
      </c>
      <c r="C15" s="1135" t="s">
        <v>192</v>
      </c>
      <c r="D15" s="1120">
        <v>2</v>
      </c>
      <c r="E15" s="1145">
        <v>6815</v>
      </c>
      <c r="F15" s="1121">
        <v>7</v>
      </c>
      <c r="G15" s="1143">
        <v>7568</v>
      </c>
      <c r="H15" s="1126">
        <v>7</v>
      </c>
      <c r="I15" s="1147">
        <v>879</v>
      </c>
      <c r="J15" s="1127">
        <v>4</v>
      </c>
      <c r="K15" s="1128">
        <v>11031</v>
      </c>
      <c r="L15" s="1126">
        <v>8</v>
      </c>
      <c r="M15" s="1147">
        <v>619</v>
      </c>
      <c r="N15" s="1127">
        <v>2</v>
      </c>
      <c r="O15" s="1148">
        <v>5620</v>
      </c>
      <c r="P15" s="1126">
        <v>10</v>
      </c>
      <c r="Q15" s="1147">
        <v>3967</v>
      </c>
      <c r="R15" s="1127">
        <v>9</v>
      </c>
      <c r="S15" s="1148">
        <v>5582</v>
      </c>
      <c r="T15" s="1126">
        <v>2</v>
      </c>
      <c r="U15" s="1147">
        <v>41113</v>
      </c>
      <c r="V15" s="1127">
        <v>3</v>
      </c>
      <c r="W15" s="1148">
        <v>23797</v>
      </c>
      <c r="X15" s="1123">
        <f t="shared" si="0"/>
        <v>54</v>
      </c>
      <c r="Y15" s="1142">
        <f t="shared" si="1"/>
        <v>106991</v>
      </c>
      <c r="Z15" s="1129">
        <v>6</v>
      </c>
      <c r="AA15" s="423"/>
    </row>
    <row r="16" spans="1:27" ht="52.5" customHeight="1" x14ac:dyDescent="0.2">
      <c r="B16" s="1125">
        <v>7</v>
      </c>
      <c r="C16" s="1135" t="s">
        <v>532</v>
      </c>
      <c r="D16" s="1120">
        <v>6</v>
      </c>
      <c r="E16" s="1145">
        <v>4105</v>
      </c>
      <c r="F16" s="1121">
        <v>1</v>
      </c>
      <c r="G16" s="1143">
        <v>11805</v>
      </c>
      <c r="H16" s="1126">
        <v>10</v>
      </c>
      <c r="I16" s="1147">
        <v>0</v>
      </c>
      <c r="J16" s="1127">
        <v>8</v>
      </c>
      <c r="K16" s="1128">
        <v>2416</v>
      </c>
      <c r="L16" s="1126">
        <v>4</v>
      </c>
      <c r="M16" s="1147">
        <v>1749</v>
      </c>
      <c r="N16" s="1127">
        <v>3</v>
      </c>
      <c r="O16" s="1148">
        <v>3953</v>
      </c>
      <c r="P16" s="1126">
        <v>7</v>
      </c>
      <c r="Q16" s="1147">
        <v>4598</v>
      </c>
      <c r="R16" s="1127">
        <v>10</v>
      </c>
      <c r="S16" s="1148">
        <v>4186</v>
      </c>
      <c r="T16" s="1126">
        <v>9</v>
      </c>
      <c r="U16" s="1147">
        <v>11556</v>
      </c>
      <c r="V16" s="1127">
        <v>10</v>
      </c>
      <c r="W16" s="1148">
        <v>4860</v>
      </c>
      <c r="X16" s="1123">
        <f t="shared" si="0"/>
        <v>68</v>
      </c>
      <c r="Y16" s="1142">
        <f t="shared" si="1"/>
        <v>49228</v>
      </c>
      <c r="Z16" s="1129">
        <v>7</v>
      </c>
      <c r="AA16" s="423"/>
    </row>
    <row r="17" spans="2:27" ht="51" customHeight="1" x14ac:dyDescent="0.2">
      <c r="B17" s="1125">
        <v>8</v>
      </c>
      <c r="C17" s="1135" t="s">
        <v>534</v>
      </c>
      <c r="D17" s="1120">
        <v>9</v>
      </c>
      <c r="E17" s="1145">
        <v>3028</v>
      </c>
      <c r="F17" s="1121">
        <v>8</v>
      </c>
      <c r="G17" s="1143">
        <v>4894</v>
      </c>
      <c r="H17" s="1126">
        <v>3</v>
      </c>
      <c r="I17" s="1147">
        <v>2173</v>
      </c>
      <c r="J17" s="1127">
        <v>7</v>
      </c>
      <c r="K17" s="1128">
        <v>3656</v>
      </c>
      <c r="L17" s="1126">
        <v>5</v>
      </c>
      <c r="M17" s="1147">
        <v>1823</v>
      </c>
      <c r="N17" s="1127">
        <v>5</v>
      </c>
      <c r="O17" s="1148">
        <v>4365</v>
      </c>
      <c r="P17" s="1126">
        <v>9</v>
      </c>
      <c r="Q17" s="1147">
        <v>3400</v>
      </c>
      <c r="R17" s="1127">
        <v>4</v>
      </c>
      <c r="S17" s="1148">
        <v>15694</v>
      </c>
      <c r="T17" s="1126">
        <v>8</v>
      </c>
      <c r="U17" s="1147">
        <v>9606</v>
      </c>
      <c r="V17" s="1127">
        <v>7</v>
      </c>
      <c r="W17" s="1148">
        <v>12459</v>
      </c>
      <c r="X17" s="1123">
        <f t="shared" si="0"/>
        <v>65</v>
      </c>
      <c r="Y17" s="1142">
        <f t="shared" si="1"/>
        <v>61098</v>
      </c>
      <c r="Z17" s="1129">
        <v>8</v>
      </c>
      <c r="AA17" s="423"/>
    </row>
    <row r="18" spans="2:27" ht="51" customHeight="1" x14ac:dyDescent="0.2">
      <c r="B18" s="1125">
        <v>9</v>
      </c>
      <c r="C18" s="1135" t="s">
        <v>535</v>
      </c>
      <c r="D18" s="1120">
        <v>10</v>
      </c>
      <c r="E18" s="1145">
        <v>2386</v>
      </c>
      <c r="F18" s="1121">
        <v>9</v>
      </c>
      <c r="G18" s="1143">
        <v>4918</v>
      </c>
      <c r="H18" s="1126">
        <v>6</v>
      </c>
      <c r="I18" s="1147">
        <v>2099</v>
      </c>
      <c r="J18" s="1127">
        <v>5</v>
      </c>
      <c r="K18" s="1128">
        <v>3069</v>
      </c>
      <c r="L18" s="1126">
        <v>6</v>
      </c>
      <c r="M18" s="1147">
        <v>2014</v>
      </c>
      <c r="N18" s="1127">
        <v>9</v>
      </c>
      <c r="O18" s="1148">
        <v>2616</v>
      </c>
      <c r="P18" s="1126">
        <v>5</v>
      </c>
      <c r="Q18" s="1147">
        <v>7004</v>
      </c>
      <c r="R18" s="1127">
        <v>6</v>
      </c>
      <c r="S18" s="1148">
        <v>11414</v>
      </c>
      <c r="T18" s="1126">
        <v>7</v>
      </c>
      <c r="U18" s="1147">
        <v>11764</v>
      </c>
      <c r="V18" s="1127">
        <v>4</v>
      </c>
      <c r="W18" s="1148">
        <v>22630</v>
      </c>
      <c r="X18" s="1123">
        <f t="shared" si="0"/>
        <v>67</v>
      </c>
      <c r="Y18" s="1142">
        <f t="shared" si="1"/>
        <v>69914</v>
      </c>
      <c r="Z18" s="1129">
        <v>9</v>
      </c>
      <c r="AA18" s="411"/>
    </row>
    <row r="19" spans="2:27" ht="51" customHeight="1" thickBot="1" x14ac:dyDescent="0.25">
      <c r="B19" s="1130">
        <v>10</v>
      </c>
      <c r="C19" s="1136" t="s">
        <v>27</v>
      </c>
      <c r="D19" s="1131">
        <v>7</v>
      </c>
      <c r="E19" s="1146">
        <v>3742</v>
      </c>
      <c r="F19" s="1132">
        <v>10</v>
      </c>
      <c r="G19" s="1144">
        <v>2016</v>
      </c>
      <c r="H19" s="1131">
        <v>9</v>
      </c>
      <c r="I19" s="1146">
        <v>1001</v>
      </c>
      <c r="J19" s="1132">
        <v>9</v>
      </c>
      <c r="K19" s="1133">
        <v>1202</v>
      </c>
      <c r="L19" s="1131">
        <v>7</v>
      </c>
      <c r="M19" s="1146">
        <v>1032</v>
      </c>
      <c r="N19" s="1132">
        <v>6</v>
      </c>
      <c r="O19" s="1144">
        <v>3354</v>
      </c>
      <c r="P19" s="1131">
        <v>8</v>
      </c>
      <c r="Q19" s="1146">
        <v>5406</v>
      </c>
      <c r="R19" s="1132">
        <v>2</v>
      </c>
      <c r="S19" s="1144">
        <v>14641</v>
      </c>
      <c r="T19" s="1131">
        <v>10</v>
      </c>
      <c r="U19" s="1146">
        <v>7638</v>
      </c>
      <c r="V19" s="1132">
        <v>9</v>
      </c>
      <c r="W19" s="1144">
        <v>5356</v>
      </c>
      <c r="X19" s="1123">
        <f t="shared" si="0"/>
        <v>77</v>
      </c>
      <c r="Y19" s="1142">
        <f t="shared" si="1"/>
        <v>45388</v>
      </c>
      <c r="Z19" s="1134">
        <v>10</v>
      </c>
      <c r="AA19" s="411"/>
    </row>
    <row r="20" spans="2:27" ht="43.5" customHeight="1" x14ac:dyDescent="0.2"/>
    <row r="21" spans="2:27" ht="16.5" customHeight="1" x14ac:dyDescent="0.2"/>
    <row r="22" spans="2:27" ht="16.5" customHeight="1" x14ac:dyDescent="0.2"/>
  </sheetData>
  <sortState ref="C10:Y19">
    <sortCondition ref="X10:X19"/>
    <sortCondition descending="1" ref="Y10:Y19"/>
  </sortState>
  <mergeCells count="23">
    <mergeCell ref="X5:Z6"/>
    <mergeCell ref="D6:E6"/>
    <mergeCell ref="F6:G6"/>
    <mergeCell ref="H6:I6"/>
    <mergeCell ref="J6:K6"/>
    <mergeCell ref="L6:M6"/>
    <mergeCell ref="N6:O6"/>
    <mergeCell ref="T6:U6"/>
    <mergeCell ref="V6:W6"/>
    <mergeCell ref="J5:K5"/>
    <mergeCell ref="L5:M5"/>
    <mergeCell ref="N5:O5"/>
    <mergeCell ref="T5:U5"/>
    <mergeCell ref="V5:W5"/>
    <mergeCell ref="P5:Q5"/>
    <mergeCell ref="R5:S5"/>
    <mergeCell ref="P6:Q6"/>
    <mergeCell ref="R6:S6"/>
    <mergeCell ref="D5:E5"/>
    <mergeCell ref="F5:G5"/>
    <mergeCell ref="B5:B7"/>
    <mergeCell ref="C5:C7"/>
    <mergeCell ref="H5:I5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51"/>
  <sheetViews>
    <sheetView topLeftCell="A4" zoomScale="75" zoomScaleNormal="75" workbookViewId="0">
      <selection activeCell="AA4" sqref="AA4"/>
    </sheetView>
  </sheetViews>
  <sheetFormatPr defaultColWidth="8.85546875" defaultRowHeight="12.75" x14ac:dyDescent="0.2"/>
  <cols>
    <col min="1" max="1" width="4.28515625" style="397" customWidth="1"/>
    <col min="2" max="2" width="20.85546875" style="397" customWidth="1"/>
    <col min="3" max="3" width="22.7109375" style="397" customWidth="1"/>
    <col min="4" max="4" width="8" style="397" customWidth="1"/>
    <col min="5" max="5" width="14.7109375" style="397" customWidth="1"/>
    <col min="6" max="6" width="8" style="397" customWidth="1"/>
    <col min="7" max="7" width="14.7109375" style="397" customWidth="1"/>
    <col min="8" max="8" width="8" style="397" customWidth="1"/>
    <col min="9" max="9" width="14.5703125" style="397" customWidth="1"/>
    <col min="10" max="10" width="8" style="397" customWidth="1"/>
    <col min="11" max="11" width="14.5703125" style="397" customWidth="1"/>
    <col min="12" max="12" width="8.140625" style="397" customWidth="1"/>
    <col min="13" max="13" width="14.5703125" style="397" customWidth="1"/>
    <col min="14" max="14" width="8" style="397" customWidth="1"/>
    <col min="15" max="15" width="14.140625" style="397" customWidth="1"/>
    <col min="16" max="16" width="8.140625" style="397" customWidth="1"/>
    <col min="17" max="17" width="14.7109375" style="397" customWidth="1"/>
    <col min="18" max="18" width="8" style="397" customWidth="1"/>
    <col min="19" max="19" width="14.5703125" style="397" customWidth="1"/>
    <col min="20" max="20" width="8.140625" style="397" customWidth="1"/>
    <col min="21" max="21" width="14.5703125" style="397" customWidth="1"/>
    <col min="22" max="22" width="8" style="397" customWidth="1"/>
    <col min="23" max="23" width="10.7109375" style="397" customWidth="1"/>
    <col min="24" max="24" width="10.85546875" style="397" customWidth="1"/>
    <col min="25" max="25" width="14.7109375" style="397" customWidth="1"/>
    <col min="26" max="26" width="11.140625" style="397" customWidth="1"/>
    <col min="27" max="256" width="8.85546875" style="397"/>
    <col min="257" max="257" width="4.28515625" style="397" customWidth="1"/>
    <col min="258" max="258" width="4.85546875" style="397" customWidth="1"/>
    <col min="259" max="259" width="5.42578125" style="397" customWidth="1"/>
    <col min="260" max="260" width="34.5703125" style="397" customWidth="1"/>
    <col min="261" max="261" width="16.28515625" style="397" customWidth="1"/>
    <col min="262" max="263" width="12.5703125" style="397" customWidth="1"/>
    <col min="264" max="265" width="8.140625" style="397" customWidth="1"/>
    <col min="266" max="266" width="4.7109375" style="397" customWidth="1"/>
    <col min="267" max="267" width="8.140625" style="397" customWidth="1"/>
    <col min="268" max="268" width="4.7109375" style="397" customWidth="1"/>
    <col min="269" max="269" width="8" style="397" customWidth="1"/>
    <col min="270" max="270" width="4.7109375" style="397" customWidth="1"/>
    <col min="271" max="271" width="8.140625" style="397" customWidth="1"/>
    <col min="272" max="272" width="4.7109375" style="397" customWidth="1"/>
    <col min="273" max="273" width="8.140625" style="397" customWidth="1"/>
    <col min="274" max="274" width="4.7109375" style="397" customWidth="1"/>
    <col min="275" max="275" width="8.140625" style="397" customWidth="1"/>
    <col min="276" max="276" width="4.7109375" style="397" customWidth="1"/>
    <col min="277" max="277" width="8.140625" style="397" customWidth="1"/>
    <col min="278" max="278" width="4.7109375" style="397" customWidth="1"/>
    <col min="279" max="279" width="8.140625" style="397" customWidth="1"/>
    <col min="280" max="280" width="4.7109375" style="397" customWidth="1"/>
    <col min="281" max="512" width="8.85546875" style="397"/>
    <col min="513" max="513" width="4.28515625" style="397" customWidth="1"/>
    <col min="514" max="514" width="4.85546875" style="397" customWidth="1"/>
    <col min="515" max="515" width="5.42578125" style="397" customWidth="1"/>
    <col min="516" max="516" width="34.5703125" style="397" customWidth="1"/>
    <col min="517" max="517" width="16.28515625" style="397" customWidth="1"/>
    <col min="518" max="519" width="12.5703125" style="397" customWidth="1"/>
    <col min="520" max="521" width="8.140625" style="397" customWidth="1"/>
    <col min="522" max="522" width="4.7109375" style="397" customWidth="1"/>
    <col min="523" max="523" width="8.140625" style="397" customWidth="1"/>
    <col min="524" max="524" width="4.7109375" style="397" customWidth="1"/>
    <col min="525" max="525" width="8" style="397" customWidth="1"/>
    <col min="526" max="526" width="4.7109375" style="397" customWidth="1"/>
    <col min="527" max="527" width="8.140625" style="397" customWidth="1"/>
    <col min="528" max="528" width="4.7109375" style="397" customWidth="1"/>
    <col min="529" max="529" width="8.140625" style="397" customWidth="1"/>
    <col min="530" max="530" width="4.7109375" style="397" customWidth="1"/>
    <col min="531" max="531" width="8.140625" style="397" customWidth="1"/>
    <col min="532" max="532" width="4.7109375" style="397" customWidth="1"/>
    <col min="533" max="533" width="8.140625" style="397" customWidth="1"/>
    <col min="534" max="534" width="4.7109375" style="397" customWidth="1"/>
    <col min="535" max="535" width="8.140625" style="397" customWidth="1"/>
    <col min="536" max="536" width="4.7109375" style="397" customWidth="1"/>
    <col min="537" max="768" width="8.85546875" style="397"/>
    <col min="769" max="769" width="4.28515625" style="397" customWidth="1"/>
    <col min="770" max="770" width="4.85546875" style="397" customWidth="1"/>
    <col min="771" max="771" width="5.42578125" style="397" customWidth="1"/>
    <col min="772" max="772" width="34.5703125" style="397" customWidth="1"/>
    <col min="773" max="773" width="16.28515625" style="397" customWidth="1"/>
    <col min="774" max="775" width="12.5703125" style="397" customWidth="1"/>
    <col min="776" max="777" width="8.140625" style="397" customWidth="1"/>
    <col min="778" max="778" width="4.7109375" style="397" customWidth="1"/>
    <col min="779" max="779" width="8.140625" style="397" customWidth="1"/>
    <col min="780" max="780" width="4.7109375" style="397" customWidth="1"/>
    <col min="781" max="781" width="8" style="397" customWidth="1"/>
    <col min="782" max="782" width="4.7109375" style="397" customWidth="1"/>
    <col min="783" max="783" width="8.140625" style="397" customWidth="1"/>
    <col min="784" max="784" width="4.7109375" style="397" customWidth="1"/>
    <col min="785" max="785" width="8.140625" style="397" customWidth="1"/>
    <col min="786" max="786" width="4.7109375" style="397" customWidth="1"/>
    <col min="787" max="787" width="8.140625" style="397" customWidth="1"/>
    <col min="788" max="788" width="4.7109375" style="397" customWidth="1"/>
    <col min="789" max="789" width="8.140625" style="397" customWidth="1"/>
    <col min="790" max="790" width="4.7109375" style="397" customWidth="1"/>
    <col min="791" max="791" width="8.140625" style="397" customWidth="1"/>
    <col min="792" max="792" width="4.7109375" style="397" customWidth="1"/>
    <col min="793" max="1024" width="8.85546875" style="397"/>
    <col min="1025" max="1025" width="4.28515625" style="397" customWidth="1"/>
    <col min="1026" max="1026" width="4.85546875" style="397" customWidth="1"/>
    <col min="1027" max="1027" width="5.42578125" style="397" customWidth="1"/>
    <col min="1028" max="1028" width="34.5703125" style="397" customWidth="1"/>
    <col min="1029" max="1029" width="16.28515625" style="397" customWidth="1"/>
    <col min="1030" max="1031" width="12.5703125" style="397" customWidth="1"/>
    <col min="1032" max="1033" width="8.140625" style="397" customWidth="1"/>
    <col min="1034" max="1034" width="4.7109375" style="397" customWidth="1"/>
    <col min="1035" max="1035" width="8.140625" style="397" customWidth="1"/>
    <col min="1036" max="1036" width="4.7109375" style="397" customWidth="1"/>
    <col min="1037" max="1037" width="8" style="397" customWidth="1"/>
    <col min="1038" max="1038" width="4.7109375" style="397" customWidth="1"/>
    <col min="1039" max="1039" width="8.140625" style="397" customWidth="1"/>
    <col min="1040" max="1040" width="4.7109375" style="397" customWidth="1"/>
    <col min="1041" max="1041" width="8.140625" style="397" customWidth="1"/>
    <col min="1042" max="1042" width="4.7109375" style="397" customWidth="1"/>
    <col min="1043" max="1043" width="8.140625" style="397" customWidth="1"/>
    <col min="1044" max="1044" width="4.7109375" style="397" customWidth="1"/>
    <col min="1045" max="1045" width="8.140625" style="397" customWidth="1"/>
    <col min="1046" max="1046" width="4.7109375" style="397" customWidth="1"/>
    <col min="1047" max="1047" width="8.140625" style="397" customWidth="1"/>
    <col min="1048" max="1048" width="4.7109375" style="397" customWidth="1"/>
    <col min="1049" max="1280" width="8.85546875" style="397"/>
    <col min="1281" max="1281" width="4.28515625" style="397" customWidth="1"/>
    <col min="1282" max="1282" width="4.85546875" style="397" customWidth="1"/>
    <col min="1283" max="1283" width="5.42578125" style="397" customWidth="1"/>
    <col min="1284" max="1284" width="34.5703125" style="397" customWidth="1"/>
    <col min="1285" max="1285" width="16.28515625" style="397" customWidth="1"/>
    <col min="1286" max="1287" width="12.5703125" style="397" customWidth="1"/>
    <col min="1288" max="1289" width="8.140625" style="397" customWidth="1"/>
    <col min="1290" max="1290" width="4.7109375" style="397" customWidth="1"/>
    <col min="1291" max="1291" width="8.140625" style="397" customWidth="1"/>
    <col min="1292" max="1292" width="4.7109375" style="397" customWidth="1"/>
    <col min="1293" max="1293" width="8" style="397" customWidth="1"/>
    <col min="1294" max="1294" width="4.7109375" style="397" customWidth="1"/>
    <col min="1295" max="1295" width="8.140625" style="397" customWidth="1"/>
    <col min="1296" max="1296" width="4.7109375" style="397" customWidth="1"/>
    <col min="1297" max="1297" width="8.140625" style="397" customWidth="1"/>
    <col min="1298" max="1298" width="4.7109375" style="397" customWidth="1"/>
    <col min="1299" max="1299" width="8.140625" style="397" customWidth="1"/>
    <col min="1300" max="1300" width="4.7109375" style="397" customWidth="1"/>
    <col min="1301" max="1301" width="8.140625" style="397" customWidth="1"/>
    <col min="1302" max="1302" width="4.7109375" style="397" customWidth="1"/>
    <col min="1303" max="1303" width="8.140625" style="397" customWidth="1"/>
    <col min="1304" max="1304" width="4.7109375" style="397" customWidth="1"/>
    <col min="1305" max="1536" width="8.85546875" style="397"/>
    <col min="1537" max="1537" width="4.28515625" style="397" customWidth="1"/>
    <col min="1538" max="1538" width="4.85546875" style="397" customWidth="1"/>
    <col min="1539" max="1539" width="5.42578125" style="397" customWidth="1"/>
    <col min="1540" max="1540" width="34.5703125" style="397" customWidth="1"/>
    <col min="1541" max="1541" width="16.28515625" style="397" customWidth="1"/>
    <col min="1542" max="1543" width="12.5703125" style="397" customWidth="1"/>
    <col min="1544" max="1545" width="8.140625" style="397" customWidth="1"/>
    <col min="1546" max="1546" width="4.7109375" style="397" customWidth="1"/>
    <col min="1547" max="1547" width="8.140625" style="397" customWidth="1"/>
    <col min="1548" max="1548" width="4.7109375" style="397" customWidth="1"/>
    <col min="1549" max="1549" width="8" style="397" customWidth="1"/>
    <col min="1550" max="1550" width="4.7109375" style="397" customWidth="1"/>
    <col min="1551" max="1551" width="8.140625" style="397" customWidth="1"/>
    <col min="1552" max="1552" width="4.7109375" style="397" customWidth="1"/>
    <col min="1553" max="1553" width="8.140625" style="397" customWidth="1"/>
    <col min="1554" max="1554" width="4.7109375" style="397" customWidth="1"/>
    <col min="1555" max="1555" width="8.140625" style="397" customWidth="1"/>
    <col min="1556" max="1556" width="4.7109375" style="397" customWidth="1"/>
    <col min="1557" max="1557" width="8.140625" style="397" customWidth="1"/>
    <col min="1558" max="1558" width="4.7109375" style="397" customWidth="1"/>
    <col min="1559" max="1559" width="8.140625" style="397" customWidth="1"/>
    <col min="1560" max="1560" width="4.7109375" style="397" customWidth="1"/>
    <col min="1561" max="1792" width="8.85546875" style="397"/>
    <col min="1793" max="1793" width="4.28515625" style="397" customWidth="1"/>
    <col min="1794" max="1794" width="4.85546875" style="397" customWidth="1"/>
    <col min="1795" max="1795" width="5.42578125" style="397" customWidth="1"/>
    <col min="1796" max="1796" width="34.5703125" style="397" customWidth="1"/>
    <col min="1797" max="1797" width="16.28515625" style="397" customWidth="1"/>
    <col min="1798" max="1799" width="12.5703125" style="397" customWidth="1"/>
    <col min="1800" max="1801" width="8.140625" style="397" customWidth="1"/>
    <col min="1802" max="1802" width="4.7109375" style="397" customWidth="1"/>
    <col min="1803" max="1803" width="8.140625" style="397" customWidth="1"/>
    <col min="1804" max="1804" width="4.7109375" style="397" customWidth="1"/>
    <col min="1805" max="1805" width="8" style="397" customWidth="1"/>
    <col min="1806" max="1806" width="4.7109375" style="397" customWidth="1"/>
    <col min="1807" max="1807" width="8.140625" style="397" customWidth="1"/>
    <col min="1808" max="1808" width="4.7109375" style="397" customWidth="1"/>
    <col min="1809" max="1809" width="8.140625" style="397" customWidth="1"/>
    <col min="1810" max="1810" width="4.7109375" style="397" customWidth="1"/>
    <col min="1811" max="1811" width="8.140625" style="397" customWidth="1"/>
    <col min="1812" max="1812" width="4.7109375" style="397" customWidth="1"/>
    <col min="1813" max="1813" width="8.140625" style="397" customWidth="1"/>
    <col min="1814" max="1814" width="4.7109375" style="397" customWidth="1"/>
    <col min="1815" max="1815" width="8.140625" style="397" customWidth="1"/>
    <col min="1816" max="1816" width="4.7109375" style="397" customWidth="1"/>
    <col min="1817" max="2048" width="8.85546875" style="397"/>
    <col min="2049" max="2049" width="4.28515625" style="397" customWidth="1"/>
    <col min="2050" max="2050" width="4.85546875" style="397" customWidth="1"/>
    <col min="2051" max="2051" width="5.42578125" style="397" customWidth="1"/>
    <col min="2052" max="2052" width="34.5703125" style="397" customWidth="1"/>
    <col min="2053" max="2053" width="16.28515625" style="397" customWidth="1"/>
    <col min="2054" max="2055" width="12.5703125" style="397" customWidth="1"/>
    <col min="2056" max="2057" width="8.140625" style="397" customWidth="1"/>
    <col min="2058" max="2058" width="4.7109375" style="397" customWidth="1"/>
    <col min="2059" max="2059" width="8.140625" style="397" customWidth="1"/>
    <col min="2060" max="2060" width="4.7109375" style="397" customWidth="1"/>
    <col min="2061" max="2061" width="8" style="397" customWidth="1"/>
    <col min="2062" max="2062" width="4.7109375" style="397" customWidth="1"/>
    <col min="2063" max="2063" width="8.140625" style="397" customWidth="1"/>
    <col min="2064" max="2064" width="4.7109375" style="397" customWidth="1"/>
    <col min="2065" max="2065" width="8.140625" style="397" customWidth="1"/>
    <col min="2066" max="2066" width="4.7109375" style="397" customWidth="1"/>
    <col min="2067" max="2067" width="8.140625" style="397" customWidth="1"/>
    <col min="2068" max="2068" width="4.7109375" style="397" customWidth="1"/>
    <col min="2069" max="2069" width="8.140625" style="397" customWidth="1"/>
    <col min="2070" max="2070" width="4.7109375" style="397" customWidth="1"/>
    <col min="2071" max="2071" width="8.140625" style="397" customWidth="1"/>
    <col min="2072" max="2072" width="4.7109375" style="397" customWidth="1"/>
    <col min="2073" max="2304" width="8.85546875" style="397"/>
    <col min="2305" max="2305" width="4.28515625" style="397" customWidth="1"/>
    <col min="2306" max="2306" width="4.85546875" style="397" customWidth="1"/>
    <col min="2307" max="2307" width="5.42578125" style="397" customWidth="1"/>
    <col min="2308" max="2308" width="34.5703125" style="397" customWidth="1"/>
    <col min="2309" max="2309" width="16.28515625" style="397" customWidth="1"/>
    <col min="2310" max="2311" width="12.5703125" style="397" customWidth="1"/>
    <col min="2312" max="2313" width="8.140625" style="397" customWidth="1"/>
    <col min="2314" max="2314" width="4.7109375" style="397" customWidth="1"/>
    <col min="2315" max="2315" width="8.140625" style="397" customWidth="1"/>
    <col min="2316" max="2316" width="4.7109375" style="397" customWidth="1"/>
    <col min="2317" max="2317" width="8" style="397" customWidth="1"/>
    <col min="2318" max="2318" width="4.7109375" style="397" customWidth="1"/>
    <col min="2319" max="2319" width="8.140625" style="397" customWidth="1"/>
    <col min="2320" max="2320" width="4.7109375" style="397" customWidth="1"/>
    <col min="2321" max="2321" width="8.140625" style="397" customWidth="1"/>
    <col min="2322" max="2322" width="4.7109375" style="397" customWidth="1"/>
    <col min="2323" max="2323" width="8.140625" style="397" customWidth="1"/>
    <col min="2324" max="2324" width="4.7109375" style="397" customWidth="1"/>
    <col min="2325" max="2325" width="8.140625" style="397" customWidth="1"/>
    <col min="2326" max="2326" width="4.7109375" style="397" customWidth="1"/>
    <col min="2327" max="2327" width="8.140625" style="397" customWidth="1"/>
    <col min="2328" max="2328" width="4.7109375" style="397" customWidth="1"/>
    <col min="2329" max="2560" width="8.85546875" style="397"/>
    <col min="2561" max="2561" width="4.28515625" style="397" customWidth="1"/>
    <col min="2562" max="2562" width="4.85546875" style="397" customWidth="1"/>
    <col min="2563" max="2563" width="5.42578125" style="397" customWidth="1"/>
    <col min="2564" max="2564" width="34.5703125" style="397" customWidth="1"/>
    <col min="2565" max="2565" width="16.28515625" style="397" customWidth="1"/>
    <col min="2566" max="2567" width="12.5703125" style="397" customWidth="1"/>
    <col min="2568" max="2569" width="8.140625" style="397" customWidth="1"/>
    <col min="2570" max="2570" width="4.7109375" style="397" customWidth="1"/>
    <col min="2571" max="2571" width="8.140625" style="397" customWidth="1"/>
    <col min="2572" max="2572" width="4.7109375" style="397" customWidth="1"/>
    <col min="2573" max="2573" width="8" style="397" customWidth="1"/>
    <col min="2574" max="2574" width="4.7109375" style="397" customWidth="1"/>
    <col min="2575" max="2575" width="8.140625" style="397" customWidth="1"/>
    <col min="2576" max="2576" width="4.7109375" style="397" customWidth="1"/>
    <col min="2577" max="2577" width="8.140625" style="397" customWidth="1"/>
    <col min="2578" max="2578" width="4.7109375" style="397" customWidth="1"/>
    <col min="2579" max="2579" width="8.140625" style="397" customWidth="1"/>
    <col min="2580" max="2580" width="4.7109375" style="397" customWidth="1"/>
    <col min="2581" max="2581" width="8.140625" style="397" customWidth="1"/>
    <col min="2582" max="2582" width="4.7109375" style="397" customWidth="1"/>
    <col min="2583" max="2583" width="8.140625" style="397" customWidth="1"/>
    <col min="2584" max="2584" width="4.7109375" style="397" customWidth="1"/>
    <col min="2585" max="2816" width="8.85546875" style="397"/>
    <col min="2817" max="2817" width="4.28515625" style="397" customWidth="1"/>
    <col min="2818" max="2818" width="4.85546875" style="397" customWidth="1"/>
    <col min="2819" max="2819" width="5.42578125" style="397" customWidth="1"/>
    <col min="2820" max="2820" width="34.5703125" style="397" customWidth="1"/>
    <col min="2821" max="2821" width="16.28515625" style="397" customWidth="1"/>
    <col min="2822" max="2823" width="12.5703125" style="397" customWidth="1"/>
    <col min="2824" max="2825" width="8.140625" style="397" customWidth="1"/>
    <col min="2826" max="2826" width="4.7109375" style="397" customWidth="1"/>
    <col min="2827" max="2827" width="8.140625" style="397" customWidth="1"/>
    <col min="2828" max="2828" width="4.7109375" style="397" customWidth="1"/>
    <col min="2829" max="2829" width="8" style="397" customWidth="1"/>
    <col min="2830" max="2830" width="4.7109375" style="397" customWidth="1"/>
    <col min="2831" max="2831" width="8.140625" style="397" customWidth="1"/>
    <col min="2832" max="2832" width="4.7109375" style="397" customWidth="1"/>
    <col min="2833" max="2833" width="8.140625" style="397" customWidth="1"/>
    <col min="2834" max="2834" width="4.7109375" style="397" customWidth="1"/>
    <col min="2835" max="2835" width="8.140625" style="397" customWidth="1"/>
    <col min="2836" max="2836" width="4.7109375" style="397" customWidth="1"/>
    <col min="2837" max="2837" width="8.140625" style="397" customWidth="1"/>
    <col min="2838" max="2838" width="4.7109375" style="397" customWidth="1"/>
    <col min="2839" max="2839" width="8.140625" style="397" customWidth="1"/>
    <col min="2840" max="2840" width="4.7109375" style="397" customWidth="1"/>
    <col min="2841" max="3072" width="8.85546875" style="397"/>
    <col min="3073" max="3073" width="4.28515625" style="397" customWidth="1"/>
    <col min="3074" max="3074" width="4.85546875" style="397" customWidth="1"/>
    <col min="3075" max="3075" width="5.42578125" style="397" customWidth="1"/>
    <col min="3076" max="3076" width="34.5703125" style="397" customWidth="1"/>
    <col min="3077" max="3077" width="16.28515625" style="397" customWidth="1"/>
    <col min="3078" max="3079" width="12.5703125" style="397" customWidth="1"/>
    <col min="3080" max="3081" width="8.140625" style="397" customWidth="1"/>
    <col min="3082" max="3082" width="4.7109375" style="397" customWidth="1"/>
    <col min="3083" max="3083" width="8.140625" style="397" customWidth="1"/>
    <col min="3084" max="3084" width="4.7109375" style="397" customWidth="1"/>
    <col min="3085" max="3085" width="8" style="397" customWidth="1"/>
    <col min="3086" max="3086" width="4.7109375" style="397" customWidth="1"/>
    <col min="3087" max="3087" width="8.140625" style="397" customWidth="1"/>
    <col min="3088" max="3088" width="4.7109375" style="397" customWidth="1"/>
    <col min="3089" max="3089" width="8.140625" style="397" customWidth="1"/>
    <col min="3090" max="3090" width="4.7109375" style="397" customWidth="1"/>
    <col min="3091" max="3091" width="8.140625" style="397" customWidth="1"/>
    <col min="3092" max="3092" width="4.7109375" style="397" customWidth="1"/>
    <col min="3093" max="3093" width="8.140625" style="397" customWidth="1"/>
    <col min="3094" max="3094" width="4.7109375" style="397" customWidth="1"/>
    <col min="3095" max="3095" width="8.140625" style="397" customWidth="1"/>
    <col min="3096" max="3096" width="4.7109375" style="397" customWidth="1"/>
    <col min="3097" max="3328" width="8.85546875" style="397"/>
    <col min="3329" max="3329" width="4.28515625" style="397" customWidth="1"/>
    <col min="3330" max="3330" width="4.85546875" style="397" customWidth="1"/>
    <col min="3331" max="3331" width="5.42578125" style="397" customWidth="1"/>
    <col min="3332" max="3332" width="34.5703125" style="397" customWidth="1"/>
    <col min="3333" max="3333" width="16.28515625" style="397" customWidth="1"/>
    <col min="3334" max="3335" width="12.5703125" style="397" customWidth="1"/>
    <col min="3336" max="3337" width="8.140625" style="397" customWidth="1"/>
    <col min="3338" max="3338" width="4.7109375" style="397" customWidth="1"/>
    <col min="3339" max="3339" width="8.140625" style="397" customWidth="1"/>
    <col min="3340" max="3340" width="4.7109375" style="397" customWidth="1"/>
    <col min="3341" max="3341" width="8" style="397" customWidth="1"/>
    <col min="3342" max="3342" width="4.7109375" style="397" customWidth="1"/>
    <col min="3343" max="3343" width="8.140625" style="397" customWidth="1"/>
    <col min="3344" max="3344" width="4.7109375" style="397" customWidth="1"/>
    <col min="3345" max="3345" width="8.140625" style="397" customWidth="1"/>
    <col min="3346" max="3346" width="4.7109375" style="397" customWidth="1"/>
    <col min="3347" max="3347" width="8.140625" style="397" customWidth="1"/>
    <col min="3348" max="3348" width="4.7109375" style="397" customWidth="1"/>
    <col min="3349" max="3349" width="8.140625" style="397" customWidth="1"/>
    <col min="3350" max="3350" width="4.7109375" style="397" customWidth="1"/>
    <col min="3351" max="3351" width="8.140625" style="397" customWidth="1"/>
    <col min="3352" max="3352" width="4.7109375" style="397" customWidth="1"/>
    <col min="3353" max="3584" width="8.85546875" style="397"/>
    <col min="3585" max="3585" width="4.28515625" style="397" customWidth="1"/>
    <col min="3586" max="3586" width="4.85546875" style="397" customWidth="1"/>
    <col min="3587" max="3587" width="5.42578125" style="397" customWidth="1"/>
    <col min="3588" max="3588" width="34.5703125" style="397" customWidth="1"/>
    <col min="3589" max="3589" width="16.28515625" style="397" customWidth="1"/>
    <col min="3590" max="3591" width="12.5703125" style="397" customWidth="1"/>
    <col min="3592" max="3593" width="8.140625" style="397" customWidth="1"/>
    <col min="3594" max="3594" width="4.7109375" style="397" customWidth="1"/>
    <col min="3595" max="3595" width="8.140625" style="397" customWidth="1"/>
    <col min="3596" max="3596" width="4.7109375" style="397" customWidth="1"/>
    <col min="3597" max="3597" width="8" style="397" customWidth="1"/>
    <col min="3598" max="3598" width="4.7109375" style="397" customWidth="1"/>
    <col min="3599" max="3599" width="8.140625" style="397" customWidth="1"/>
    <col min="3600" max="3600" width="4.7109375" style="397" customWidth="1"/>
    <col min="3601" max="3601" width="8.140625" style="397" customWidth="1"/>
    <col min="3602" max="3602" width="4.7109375" style="397" customWidth="1"/>
    <col min="3603" max="3603" width="8.140625" style="397" customWidth="1"/>
    <col min="3604" max="3604" width="4.7109375" style="397" customWidth="1"/>
    <col min="3605" max="3605" width="8.140625" style="397" customWidth="1"/>
    <col min="3606" max="3606" width="4.7109375" style="397" customWidth="1"/>
    <col min="3607" max="3607" width="8.140625" style="397" customWidth="1"/>
    <col min="3608" max="3608" width="4.7109375" style="397" customWidth="1"/>
    <col min="3609" max="3840" width="8.85546875" style="397"/>
    <col min="3841" max="3841" width="4.28515625" style="397" customWidth="1"/>
    <col min="3842" max="3842" width="4.85546875" style="397" customWidth="1"/>
    <col min="3843" max="3843" width="5.42578125" style="397" customWidth="1"/>
    <col min="3844" max="3844" width="34.5703125" style="397" customWidth="1"/>
    <col min="3845" max="3845" width="16.28515625" style="397" customWidth="1"/>
    <col min="3846" max="3847" width="12.5703125" style="397" customWidth="1"/>
    <col min="3848" max="3849" width="8.140625" style="397" customWidth="1"/>
    <col min="3850" max="3850" width="4.7109375" style="397" customWidth="1"/>
    <col min="3851" max="3851" width="8.140625" style="397" customWidth="1"/>
    <col min="3852" max="3852" width="4.7109375" style="397" customWidth="1"/>
    <col min="3853" max="3853" width="8" style="397" customWidth="1"/>
    <col min="3854" max="3854" width="4.7109375" style="397" customWidth="1"/>
    <col min="3855" max="3855" width="8.140625" style="397" customWidth="1"/>
    <col min="3856" max="3856" width="4.7109375" style="397" customWidth="1"/>
    <col min="3857" max="3857" width="8.140625" style="397" customWidth="1"/>
    <col min="3858" max="3858" width="4.7109375" style="397" customWidth="1"/>
    <col min="3859" max="3859" width="8.140625" style="397" customWidth="1"/>
    <col min="3860" max="3860" width="4.7109375" style="397" customWidth="1"/>
    <col min="3861" max="3861" width="8.140625" style="397" customWidth="1"/>
    <col min="3862" max="3862" width="4.7109375" style="397" customWidth="1"/>
    <col min="3863" max="3863" width="8.140625" style="397" customWidth="1"/>
    <col min="3864" max="3864" width="4.7109375" style="397" customWidth="1"/>
    <col min="3865" max="4096" width="8.85546875" style="397"/>
    <col min="4097" max="4097" width="4.28515625" style="397" customWidth="1"/>
    <col min="4098" max="4098" width="4.85546875" style="397" customWidth="1"/>
    <col min="4099" max="4099" width="5.42578125" style="397" customWidth="1"/>
    <col min="4100" max="4100" width="34.5703125" style="397" customWidth="1"/>
    <col min="4101" max="4101" width="16.28515625" style="397" customWidth="1"/>
    <col min="4102" max="4103" width="12.5703125" style="397" customWidth="1"/>
    <col min="4104" max="4105" width="8.140625" style="397" customWidth="1"/>
    <col min="4106" max="4106" width="4.7109375" style="397" customWidth="1"/>
    <col min="4107" max="4107" width="8.140625" style="397" customWidth="1"/>
    <col min="4108" max="4108" width="4.7109375" style="397" customWidth="1"/>
    <col min="4109" max="4109" width="8" style="397" customWidth="1"/>
    <col min="4110" max="4110" width="4.7109375" style="397" customWidth="1"/>
    <col min="4111" max="4111" width="8.140625" style="397" customWidth="1"/>
    <col min="4112" max="4112" width="4.7109375" style="397" customWidth="1"/>
    <col min="4113" max="4113" width="8.140625" style="397" customWidth="1"/>
    <col min="4114" max="4114" width="4.7109375" style="397" customWidth="1"/>
    <col min="4115" max="4115" width="8.140625" style="397" customWidth="1"/>
    <col min="4116" max="4116" width="4.7109375" style="397" customWidth="1"/>
    <col min="4117" max="4117" width="8.140625" style="397" customWidth="1"/>
    <col min="4118" max="4118" width="4.7109375" style="397" customWidth="1"/>
    <col min="4119" max="4119" width="8.140625" style="397" customWidth="1"/>
    <col min="4120" max="4120" width="4.7109375" style="397" customWidth="1"/>
    <col min="4121" max="4352" width="8.85546875" style="397"/>
    <col min="4353" max="4353" width="4.28515625" style="397" customWidth="1"/>
    <col min="4354" max="4354" width="4.85546875" style="397" customWidth="1"/>
    <col min="4355" max="4355" width="5.42578125" style="397" customWidth="1"/>
    <col min="4356" max="4356" width="34.5703125" style="397" customWidth="1"/>
    <col min="4357" max="4357" width="16.28515625" style="397" customWidth="1"/>
    <col min="4358" max="4359" width="12.5703125" style="397" customWidth="1"/>
    <col min="4360" max="4361" width="8.140625" style="397" customWidth="1"/>
    <col min="4362" max="4362" width="4.7109375" style="397" customWidth="1"/>
    <col min="4363" max="4363" width="8.140625" style="397" customWidth="1"/>
    <col min="4364" max="4364" width="4.7109375" style="397" customWidth="1"/>
    <col min="4365" max="4365" width="8" style="397" customWidth="1"/>
    <col min="4366" max="4366" width="4.7109375" style="397" customWidth="1"/>
    <col min="4367" max="4367" width="8.140625" style="397" customWidth="1"/>
    <col min="4368" max="4368" width="4.7109375" style="397" customWidth="1"/>
    <col min="4369" max="4369" width="8.140625" style="397" customWidth="1"/>
    <col min="4370" max="4370" width="4.7109375" style="397" customWidth="1"/>
    <col min="4371" max="4371" width="8.140625" style="397" customWidth="1"/>
    <col min="4372" max="4372" width="4.7109375" style="397" customWidth="1"/>
    <col min="4373" max="4373" width="8.140625" style="397" customWidth="1"/>
    <col min="4374" max="4374" width="4.7109375" style="397" customWidth="1"/>
    <col min="4375" max="4375" width="8.140625" style="397" customWidth="1"/>
    <col min="4376" max="4376" width="4.7109375" style="397" customWidth="1"/>
    <col min="4377" max="4608" width="8.85546875" style="397"/>
    <col min="4609" max="4609" width="4.28515625" style="397" customWidth="1"/>
    <col min="4610" max="4610" width="4.85546875" style="397" customWidth="1"/>
    <col min="4611" max="4611" width="5.42578125" style="397" customWidth="1"/>
    <col min="4612" max="4612" width="34.5703125" style="397" customWidth="1"/>
    <col min="4613" max="4613" width="16.28515625" style="397" customWidth="1"/>
    <col min="4614" max="4615" width="12.5703125" style="397" customWidth="1"/>
    <col min="4616" max="4617" width="8.140625" style="397" customWidth="1"/>
    <col min="4618" max="4618" width="4.7109375" style="397" customWidth="1"/>
    <col min="4619" max="4619" width="8.140625" style="397" customWidth="1"/>
    <col min="4620" max="4620" width="4.7109375" style="397" customWidth="1"/>
    <col min="4621" max="4621" width="8" style="397" customWidth="1"/>
    <col min="4622" max="4622" width="4.7109375" style="397" customWidth="1"/>
    <col min="4623" max="4623" width="8.140625" style="397" customWidth="1"/>
    <col min="4624" max="4624" width="4.7109375" style="397" customWidth="1"/>
    <col min="4625" max="4625" width="8.140625" style="397" customWidth="1"/>
    <col min="4626" max="4626" width="4.7109375" style="397" customWidth="1"/>
    <col min="4627" max="4627" width="8.140625" style="397" customWidth="1"/>
    <col min="4628" max="4628" width="4.7109375" style="397" customWidth="1"/>
    <col min="4629" max="4629" width="8.140625" style="397" customWidth="1"/>
    <col min="4630" max="4630" width="4.7109375" style="397" customWidth="1"/>
    <col min="4631" max="4631" width="8.140625" style="397" customWidth="1"/>
    <col min="4632" max="4632" width="4.7109375" style="397" customWidth="1"/>
    <col min="4633" max="4864" width="8.85546875" style="397"/>
    <col min="4865" max="4865" width="4.28515625" style="397" customWidth="1"/>
    <col min="4866" max="4866" width="4.85546875" style="397" customWidth="1"/>
    <col min="4867" max="4867" width="5.42578125" style="397" customWidth="1"/>
    <col min="4868" max="4868" width="34.5703125" style="397" customWidth="1"/>
    <col min="4869" max="4869" width="16.28515625" style="397" customWidth="1"/>
    <col min="4870" max="4871" width="12.5703125" style="397" customWidth="1"/>
    <col min="4872" max="4873" width="8.140625" style="397" customWidth="1"/>
    <col min="4874" max="4874" width="4.7109375" style="397" customWidth="1"/>
    <col min="4875" max="4875" width="8.140625" style="397" customWidth="1"/>
    <col min="4876" max="4876" width="4.7109375" style="397" customWidth="1"/>
    <col min="4877" max="4877" width="8" style="397" customWidth="1"/>
    <col min="4878" max="4878" width="4.7109375" style="397" customWidth="1"/>
    <col min="4879" max="4879" width="8.140625" style="397" customWidth="1"/>
    <col min="4880" max="4880" width="4.7109375" style="397" customWidth="1"/>
    <col min="4881" max="4881" width="8.140625" style="397" customWidth="1"/>
    <col min="4882" max="4882" width="4.7109375" style="397" customWidth="1"/>
    <col min="4883" max="4883" width="8.140625" style="397" customWidth="1"/>
    <col min="4884" max="4884" width="4.7109375" style="397" customWidth="1"/>
    <col min="4885" max="4885" width="8.140625" style="397" customWidth="1"/>
    <col min="4886" max="4886" width="4.7109375" style="397" customWidth="1"/>
    <col min="4887" max="4887" width="8.140625" style="397" customWidth="1"/>
    <col min="4888" max="4888" width="4.7109375" style="397" customWidth="1"/>
    <col min="4889" max="5120" width="8.85546875" style="397"/>
    <col min="5121" max="5121" width="4.28515625" style="397" customWidth="1"/>
    <col min="5122" max="5122" width="4.85546875" style="397" customWidth="1"/>
    <col min="5123" max="5123" width="5.42578125" style="397" customWidth="1"/>
    <col min="5124" max="5124" width="34.5703125" style="397" customWidth="1"/>
    <col min="5125" max="5125" width="16.28515625" style="397" customWidth="1"/>
    <col min="5126" max="5127" width="12.5703125" style="397" customWidth="1"/>
    <col min="5128" max="5129" width="8.140625" style="397" customWidth="1"/>
    <col min="5130" max="5130" width="4.7109375" style="397" customWidth="1"/>
    <col min="5131" max="5131" width="8.140625" style="397" customWidth="1"/>
    <col min="5132" max="5132" width="4.7109375" style="397" customWidth="1"/>
    <col min="5133" max="5133" width="8" style="397" customWidth="1"/>
    <col min="5134" max="5134" width="4.7109375" style="397" customWidth="1"/>
    <col min="5135" max="5135" width="8.140625" style="397" customWidth="1"/>
    <col min="5136" max="5136" width="4.7109375" style="397" customWidth="1"/>
    <col min="5137" max="5137" width="8.140625" style="397" customWidth="1"/>
    <col min="5138" max="5138" width="4.7109375" style="397" customWidth="1"/>
    <col min="5139" max="5139" width="8.140625" style="397" customWidth="1"/>
    <col min="5140" max="5140" width="4.7109375" style="397" customWidth="1"/>
    <col min="5141" max="5141" width="8.140625" style="397" customWidth="1"/>
    <col min="5142" max="5142" width="4.7109375" style="397" customWidth="1"/>
    <col min="5143" max="5143" width="8.140625" style="397" customWidth="1"/>
    <col min="5144" max="5144" width="4.7109375" style="397" customWidth="1"/>
    <col min="5145" max="5376" width="8.85546875" style="397"/>
    <col min="5377" max="5377" width="4.28515625" style="397" customWidth="1"/>
    <col min="5378" max="5378" width="4.85546875" style="397" customWidth="1"/>
    <col min="5379" max="5379" width="5.42578125" style="397" customWidth="1"/>
    <col min="5380" max="5380" width="34.5703125" style="397" customWidth="1"/>
    <col min="5381" max="5381" width="16.28515625" style="397" customWidth="1"/>
    <col min="5382" max="5383" width="12.5703125" style="397" customWidth="1"/>
    <col min="5384" max="5385" width="8.140625" style="397" customWidth="1"/>
    <col min="5386" max="5386" width="4.7109375" style="397" customWidth="1"/>
    <col min="5387" max="5387" width="8.140625" style="397" customWidth="1"/>
    <col min="5388" max="5388" width="4.7109375" style="397" customWidth="1"/>
    <col min="5389" max="5389" width="8" style="397" customWidth="1"/>
    <col min="5390" max="5390" width="4.7109375" style="397" customWidth="1"/>
    <col min="5391" max="5391" width="8.140625" style="397" customWidth="1"/>
    <col min="5392" max="5392" width="4.7109375" style="397" customWidth="1"/>
    <col min="5393" max="5393" width="8.140625" style="397" customWidth="1"/>
    <col min="5394" max="5394" width="4.7109375" style="397" customWidth="1"/>
    <col min="5395" max="5395" width="8.140625" style="397" customWidth="1"/>
    <col min="5396" max="5396" width="4.7109375" style="397" customWidth="1"/>
    <col min="5397" max="5397" width="8.140625" style="397" customWidth="1"/>
    <col min="5398" max="5398" width="4.7109375" style="397" customWidth="1"/>
    <col min="5399" max="5399" width="8.140625" style="397" customWidth="1"/>
    <col min="5400" max="5400" width="4.7109375" style="397" customWidth="1"/>
    <col min="5401" max="5632" width="8.85546875" style="397"/>
    <col min="5633" max="5633" width="4.28515625" style="397" customWidth="1"/>
    <col min="5634" max="5634" width="4.85546875" style="397" customWidth="1"/>
    <col min="5635" max="5635" width="5.42578125" style="397" customWidth="1"/>
    <col min="5636" max="5636" width="34.5703125" style="397" customWidth="1"/>
    <col min="5637" max="5637" width="16.28515625" style="397" customWidth="1"/>
    <col min="5638" max="5639" width="12.5703125" style="397" customWidth="1"/>
    <col min="5640" max="5641" width="8.140625" style="397" customWidth="1"/>
    <col min="5642" max="5642" width="4.7109375" style="397" customWidth="1"/>
    <col min="5643" max="5643" width="8.140625" style="397" customWidth="1"/>
    <col min="5644" max="5644" width="4.7109375" style="397" customWidth="1"/>
    <col min="5645" max="5645" width="8" style="397" customWidth="1"/>
    <col min="5646" max="5646" width="4.7109375" style="397" customWidth="1"/>
    <col min="5647" max="5647" width="8.140625" style="397" customWidth="1"/>
    <col min="5648" max="5648" width="4.7109375" style="397" customWidth="1"/>
    <col min="5649" max="5649" width="8.140625" style="397" customWidth="1"/>
    <col min="5650" max="5650" width="4.7109375" style="397" customWidth="1"/>
    <col min="5651" max="5651" width="8.140625" style="397" customWidth="1"/>
    <col min="5652" max="5652" width="4.7109375" style="397" customWidth="1"/>
    <col min="5653" max="5653" width="8.140625" style="397" customWidth="1"/>
    <col min="5654" max="5654" width="4.7109375" style="397" customWidth="1"/>
    <col min="5655" max="5655" width="8.140625" style="397" customWidth="1"/>
    <col min="5656" max="5656" width="4.7109375" style="397" customWidth="1"/>
    <col min="5657" max="5888" width="8.85546875" style="397"/>
    <col min="5889" max="5889" width="4.28515625" style="397" customWidth="1"/>
    <col min="5890" max="5890" width="4.85546875" style="397" customWidth="1"/>
    <col min="5891" max="5891" width="5.42578125" style="397" customWidth="1"/>
    <col min="5892" max="5892" width="34.5703125" style="397" customWidth="1"/>
    <col min="5893" max="5893" width="16.28515625" style="397" customWidth="1"/>
    <col min="5894" max="5895" width="12.5703125" style="397" customWidth="1"/>
    <col min="5896" max="5897" width="8.140625" style="397" customWidth="1"/>
    <col min="5898" max="5898" width="4.7109375" style="397" customWidth="1"/>
    <col min="5899" max="5899" width="8.140625" style="397" customWidth="1"/>
    <col min="5900" max="5900" width="4.7109375" style="397" customWidth="1"/>
    <col min="5901" max="5901" width="8" style="397" customWidth="1"/>
    <col min="5902" max="5902" width="4.7109375" style="397" customWidth="1"/>
    <col min="5903" max="5903" width="8.140625" style="397" customWidth="1"/>
    <col min="5904" max="5904" width="4.7109375" style="397" customWidth="1"/>
    <col min="5905" max="5905" width="8.140625" style="397" customWidth="1"/>
    <col min="5906" max="5906" width="4.7109375" style="397" customWidth="1"/>
    <col min="5907" max="5907" width="8.140625" style="397" customWidth="1"/>
    <col min="5908" max="5908" width="4.7109375" style="397" customWidth="1"/>
    <col min="5909" max="5909" width="8.140625" style="397" customWidth="1"/>
    <col min="5910" max="5910" width="4.7109375" style="397" customWidth="1"/>
    <col min="5911" max="5911" width="8.140625" style="397" customWidth="1"/>
    <col min="5912" max="5912" width="4.7109375" style="397" customWidth="1"/>
    <col min="5913" max="6144" width="8.85546875" style="397"/>
    <col min="6145" max="6145" width="4.28515625" style="397" customWidth="1"/>
    <col min="6146" max="6146" width="4.85546875" style="397" customWidth="1"/>
    <col min="6147" max="6147" width="5.42578125" style="397" customWidth="1"/>
    <col min="6148" max="6148" width="34.5703125" style="397" customWidth="1"/>
    <col min="6149" max="6149" width="16.28515625" style="397" customWidth="1"/>
    <col min="6150" max="6151" width="12.5703125" style="397" customWidth="1"/>
    <col min="6152" max="6153" width="8.140625" style="397" customWidth="1"/>
    <col min="6154" max="6154" width="4.7109375" style="397" customWidth="1"/>
    <col min="6155" max="6155" width="8.140625" style="397" customWidth="1"/>
    <col min="6156" max="6156" width="4.7109375" style="397" customWidth="1"/>
    <col min="6157" max="6157" width="8" style="397" customWidth="1"/>
    <col min="6158" max="6158" width="4.7109375" style="397" customWidth="1"/>
    <col min="6159" max="6159" width="8.140625" style="397" customWidth="1"/>
    <col min="6160" max="6160" width="4.7109375" style="397" customWidth="1"/>
    <col min="6161" max="6161" width="8.140625" style="397" customWidth="1"/>
    <col min="6162" max="6162" width="4.7109375" style="397" customWidth="1"/>
    <col min="6163" max="6163" width="8.140625" style="397" customWidth="1"/>
    <col min="6164" max="6164" width="4.7109375" style="397" customWidth="1"/>
    <col min="6165" max="6165" width="8.140625" style="397" customWidth="1"/>
    <col min="6166" max="6166" width="4.7109375" style="397" customWidth="1"/>
    <col min="6167" max="6167" width="8.140625" style="397" customWidth="1"/>
    <col min="6168" max="6168" width="4.7109375" style="397" customWidth="1"/>
    <col min="6169" max="6400" width="8.85546875" style="397"/>
    <col min="6401" max="6401" width="4.28515625" style="397" customWidth="1"/>
    <col min="6402" max="6402" width="4.85546875" style="397" customWidth="1"/>
    <col min="6403" max="6403" width="5.42578125" style="397" customWidth="1"/>
    <col min="6404" max="6404" width="34.5703125" style="397" customWidth="1"/>
    <col min="6405" max="6405" width="16.28515625" style="397" customWidth="1"/>
    <col min="6406" max="6407" width="12.5703125" style="397" customWidth="1"/>
    <col min="6408" max="6409" width="8.140625" style="397" customWidth="1"/>
    <col min="6410" max="6410" width="4.7109375" style="397" customWidth="1"/>
    <col min="6411" max="6411" width="8.140625" style="397" customWidth="1"/>
    <col min="6412" max="6412" width="4.7109375" style="397" customWidth="1"/>
    <col min="6413" max="6413" width="8" style="397" customWidth="1"/>
    <col min="6414" max="6414" width="4.7109375" style="397" customWidth="1"/>
    <col min="6415" max="6415" width="8.140625" style="397" customWidth="1"/>
    <col min="6416" max="6416" width="4.7109375" style="397" customWidth="1"/>
    <col min="6417" max="6417" width="8.140625" style="397" customWidth="1"/>
    <col min="6418" max="6418" width="4.7109375" style="397" customWidth="1"/>
    <col min="6419" max="6419" width="8.140625" style="397" customWidth="1"/>
    <col min="6420" max="6420" width="4.7109375" style="397" customWidth="1"/>
    <col min="6421" max="6421" width="8.140625" style="397" customWidth="1"/>
    <col min="6422" max="6422" width="4.7109375" style="397" customWidth="1"/>
    <col min="6423" max="6423" width="8.140625" style="397" customWidth="1"/>
    <col min="6424" max="6424" width="4.7109375" style="397" customWidth="1"/>
    <col min="6425" max="6656" width="8.85546875" style="397"/>
    <col min="6657" max="6657" width="4.28515625" style="397" customWidth="1"/>
    <col min="6658" max="6658" width="4.85546875" style="397" customWidth="1"/>
    <col min="6659" max="6659" width="5.42578125" style="397" customWidth="1"/>
    <col min="6660" max="6660" width="34.5703125" style="397" customWidth="1"/>
    <col min="6661" max="6661" width="16.28515625" style="397" customWidth="1"/>
    <col min="6662" max="6663" width="12.5703125" style="397" customWidth="1"/>
    <col min="6664" max="6665" width="8.140625" style="397" customWidth="1"/>
    <col min="6666" max="6666" width="4.7109375" style="397" customWidth="1"/>
    <col min="6667" max="6667" width="8.140625" style="397" customWidth="1"/>
    <col min="6668" max="6668" width="4.7109375" style="397" customWidth="1"/>
    <col min="6669" max="6669" width="8" style="397" customWidth="1"/>
    <col min="6670" max="6670" width="4.7109375" style="397" customWidth="1"/>
    <col min="6671" max="6671" width="8.140625" style="397" customWidth="1"/>
    <col min="6672" max="6672" width="4.7109375" style="397" customWidth="1"/>
    <col min="6673" max="6673" width="8.140625" style="397" customWidth="1"/>
    <col min="6674" max="6674" width="4.7109375" style="397" customWidth="1"/>
    <col min="6675" max="6675" width="8.140625" style="397" customWidth="1"/>
    <col min="6676" max="6676" width="4.7109375" style="397" customWidth="1"/>
    <col min="6677" max="6677" width="8.140625" style="397" customWidth="1"/>
    <col min="6678" max="6678" width="4.7109375" style="397" customWidth="1"/>
    <col min="6679" max="6679" width="8.140625" style="397" customWidth="1"/>
    <col min="6680" max="6680" width="4.7109375" style="397" customWidth="1"/>
    <col min="6681" max="6912" width="8.85546875" style="397"/>
    <col min="6913" max="6913" width="4.28515625" style="397" customWidth="1"/>
    <col min="6914" max="6914" width="4.85546875" style="397" customWidth="1"/>
    <col min="6915" max="6915" width="5.42578125" style="397" customWidth="1"/>
    <col min="6916" max="6916" width="34.5703125" style="397" customWidth="1"/>
    <col min="6917" max="6917" width="16.28515625" style="397" customWidth="1"/>
    <col min="6918" max="6919" width="12.5703125" style="397" customWidth="1"/>
    <col min="6920" max="6921" width="8.140625" style="397" customWidth="1"/>
    <col min="6922" max="6922" width="4.7109375" style="397" customWidth="1"/>
    <col min="6923" max="6923" width="8.140625" style="397" customWidth="1"/>
    <col min="6924" max="6924" width="4.7109375" style="397" customWidth="1"/>
    <col min="6925" max="6925" width="8" style="397" customWidth="1"/>
    <col min="6926" max="6926" width="4.7109375" style="397" customWidth="1"/>
    <col min="6927" max="6927" width="8.140625" style="397" customWidth="1"/>
    <col min="6928" max="6928" width="4.7109375" style="397" customWidth="1"/>
    <col min="6929" max="6929" width="8.140625" style="397" customWidth="1"/>
    <col min="6930" max="6930" width="4.7109375" style="397" customWidth="1"/>
    <col min="6931" max="6931" width="8.140625" style="397" customWidth="1"/>
    <col min="6932" max="6932" width="4.7109375" style="397" customWidth="1"/>
    <col min="6933" max="6933" width="8.140625" style="397" customWidth="1"/>
    <col min="6934" max="6934" width="4.7109375" style="397" customWidth="1"/>
    <col min="6935" max="6935" width="8.140625" style="397" customWidth="1"/>
    <col min="6936" max="6936" width="4.7109375" style="397" customWidth="1"/>
    <col min="6937" max="7168" width="8.85546875" style="397"/>
    <col min="7169" max="7169" width="4.28515625" style="397" customWidth="1"/>
    <col min="7170" max="7170" width="4.85546875" style="397" customWidth="1"/>
    <col min="7171" max="7171" width="5.42578125" style="397" customWidth="1"/>
    <col min="7172" max="7172" width="34.5703125" style="397" customWidth="1"/>
    <col min="7173" max="7173" width="16.28515625" style="397" customWidth="1"/>
    <col min="7174" max="7175" width="12.5703125" style="397" customWidth="1"/>
    <col min="7176" max="7177" width="8.140625" style="397" customWidth="1"/>
    <col min="7178" max="7178" width="4.7109375" style="397" customWidth="1"/>
    <col min="7179" max="7179" width="8.140625" style="397" customWidth="1"/>
    <col min="7180" max="7180" width="4.7109375" style="397" customWidth="1"/>
    <col min="7181" max="7181" width="8" style="397" customWidth="1"/>
    <col min="7182" max="7182" width="4.7109375" style="397" customWidth="1"/>
    <col min="7183" max="7183" width="8.140625" style="397" customWidth="1"/>
    <col min="7184" max="7184" width="4.7109375" style="397" customWidth="1"/>
    <col min="7185" max="7185" width="8.140625" style="397" customWidth="1"/>
    <col min="7186" max="7186" width="4.7109375" style="397" customWidth="1"/>
    <col min="7187" max="7187" width="8.140625" style="397" customWidth="1"/>
    <col min="7188" max="7188" width="4.7109375" style="397" customWidth="1"/>
    <col min="7189" max="7189" width="8.140625" style="397" customWidth="1"/>
    <col min="7190" max="7190" width="4.7109375" style="397" customWidth="1"/>
    <col min="7191" max="7191" width="8.140625" style="397" customWidth="1"/>
    <col min="7192" max="7192" width="4.7109375" style="397" customWidth="1"/>
    <col min="7193" max="7424" width="8.85546875" style="397"/>
    <col min="7425" max="7425" width="4.28515625" style="397" customWidth="1"/>
    <col min="7426" max="7426" width="4.85546875" style="397" customWidth="1"/>
    <col min="7427" max="7427" width="5.42578125" style="397" customWidth="1"/>
    <col min="7428" max="7428" width="34.5703125" style="397" customWidth="1"/>
    <col min="7429" max="7429" width="16.28515625" style="397" customWidth="1"/>
    <col min="7430" max="7431" width="12.5703125" style="397" customWidth="1"/>
    <col min="7432" max="7433" width="8.140625" style="397" customWidth="1"/>
    <col min="7434" max="7434" width="4.7109375" style="397" customWidth="1"/>
    <col min="7435" max="7435" width="8.140625" style="397" customWidth="1"/>
    <col min="7436" max="7436" width="4.7109375" style="397" customWidth="1"/>
    <col min="7437" max="7437" width="8" style="397" customWidth="1"/>
    <col min="7438" max="7438" width="4.7109375" style="397" customWidth="1"/>
    <col min="7439" max="7439" width="8.140625" style="397" customWidth="1"/>
    <col min="7440" max="7440" width="4.7109375" style="397" customWidth="1"/>
    <col min="7441" max="7441" width="8.140625" style="397" customWidth="1"/>
    <col min="7442" max="7442" width="4.7109375" style="397" customWidth="1"/>
    <col min="7443" max="7443" width="8.140625" style="397" customWidth="1"/>
    <col min="7444" max="7444" width="4.7109375" style="397" customWidth="1"/>
    <col min="7445" max="7445" width="8.140625" style="397" customWidth="1"/>
    <col min="7446" max="7446" width="4.7109375" style="397" customWidth="1"/>
    <col min="7447" max="7447" width="8.140625" style="397" customWidth="1"/>
    <col min="7448" max="7448" width="4.7109375" style="397" customWidth="1"/>
    <col min="7449" max="7680" width="8.85546875" style="397"/>
    <col min="7681" max="7681" width="4.28515625" style="397" customWidth="1"/>
    <col min="7682" max="7682" width="4.85546875" style="397" customWidth="1"/>
    <col min="7683" max="7683" width="5.42578125" style="397" customWidth="1"/>
    <col min="7684" max="7684" width="34.5703125" style="397" customWidth="1"/>
    <col min="7685" max="7685" width="16.28515625" style="397" customWidth="1"/>
    <col min="7686" max="7687" width="12.5703125" style="397" customWidth="1"/>
    <col min="7688" max="7689" width="8.140625" style="397" customWidth="1"/>
    <col min="7690" max="7690" width="4.7109375" style="397" customWidth="1"/>
    <col min="7691" max="7691" width="8.140625" style="397" customWidth="1"/>
    <col min="7692" max="7692" width="4.7109375" style="397" customWidth="1"/>
    <col min="7693" max="7693" width="8" style="397" customWidth="1"/>
    <col min="7694" max="7694" width="4.7109375" style="397" customWidth="1"/>
    <col min="7695" max="7695" width="8.140625" style="397" customWidth="1"/>
    <col min="7696" max="7696" width="4.7109375" style="397" customWidth="1"/>
    <col min="7697" max="7697" width="8.140625" style="397" customWidth="1"/>
    <col min="7698" max="7698" width="4.7109375" style="397" customWidth="1"/>
    <col min="7699" max="7699" width="8.140625" style="397" customWidth="1"/>
    <col min="7700" max="7700" width="4.7109375" style="397" customWidth="1"/>
    <col min="7701" max="7701" width="8.140625" style="397" customWidth="1"/>
    <col min="7702" max="7702" width="4.7109375" style="397" customWidth="1"/>
    <col min="7703" max="7703" width="8.140625" style="397" customWidth="1"/>
    <col min="7704" max="7704" width="4.7109375" style="397" customWidth="1"/>
    <col min="7705" max="7936" width="8.85546875" style="397"/>
    <col min="7937" max="7937" width="4.28515625" style="397" customWidth="1"/>
    <col min="7938" max="7938" width="4.85546875" style="397" customWidth="1"/>
    <col min="7939" max="7939" width="5.42578125" style="397" customWidth="1"/>
    <col min="7940" max="7940" width="34.5703125" style="397" customWidth="1"/>
    <col min="7941" max="7941" width="16.28515625" style="397" customWidth="1"/>
    <col min="7942" max="7943" width="12.5703125" style="397" customWidth="1"/>
    <col min="7944" max="7945" width="8.140625" style="397" customWidth="1"/>
    <col min="7946" max="7946" width="4.7109375" style="397" customWidth="1"/>
    <col min="7947" max="7947" width="8.140625" style="397" customWidth="1"/>
    <col min="7948" max="7948" width="4.7109375" style="397" customWidth="1"/>
    <col min="7949" max="7949" width="8" style="397" customWidth="1"/>
    <col min="7950" max="7950" width="4.7109375" style="397" customWidth="1"/>
    <col min="7951" max="7951" width="8.140625" style="397" customWidth="1"/>
    <col min="7952" max="7952" width="4.7109375" style="397" customWidth="1"/>
    <col min="7953" max="7953" width="8.140625" style="397" customWidth="1"/>
    <col min="7954" max="7954" width="4.7109375" style="397" customWidth="1"/>
    <col min="7955" max="7955" width="8.140625" style="397" customWidth="1"/>
    <col min="7956" max="7956" width="4.7109375" style="397" customWidth="1"/>
    <col min="7957" max="7957" width="8.140625" style="397" customWidth="1"/>
    <col min="7958" max="7958" width="4.7109375" style="397" customWidth="1"/>
    <col min="7959" max="7959" width="8.140625" style="397" customWidth="1"/>
    <col min="7960" max="7960" width="4.7109375" style="397" customWidth="1"/>
    <col min="7961" max="8192" width="8.85546875" style="397"/>
    <col min="8193" max="8193" width="4.28515625" style="397" customWidth="1"/>
    <col min="8194" max="8194" width="4.85546875" style="397" customWidth="1"/>
    <col min="8195" max="8195" width="5.42578125" style="397" customWidth="1"/>
    <col min="8196" max="8196" width="34.5703125" style="397" customWidth="1"/>
    <col min="8197" max="8197" width="16.28515625" style="397" customWidth="1"/>
    <col min="8198" max="8199" width="12.5703125" style="397" customWidth="1"/>
    <col min="8200" max="8201" width="8.140625" style="397" customWidth="1"/>
    <col min="8202" max="8202" width="4.7109375" style="397" customWidth="1"/>
    <col min="8203" max="8203" width="8.140625" style="397" customWidth="1"/>
    <col min="8204" max="8204" width="4.7109375" style="397" customWidth="1"/>
    <col min="8205" max="8205" width="8" style="397" customWidth="1"/>
    <col min="8206" max="8206" width="4.7109375" style="397" customWidth="1"/>
    <col min="8207" max="8207" width="8.140625" style="397" customWidth="1"/>
    <col min="8208" max="8208" width="4.7109375" style="397" customWidth="1"/>
    <col min="8209" max="8209" width="8.140625" style="397" customWidth="1"/>
    <col min="8210" max="8210" width="4.7109375" style="397" customWidth="1"/>
    <col min="8211" max="8211" width="8.140625" style="397" customWidth="1"/>
    <col min="8212" max="8212" width="4.7109375" style="397" customWidth="1"/>
    <col min="8213" max="8213" width="8.140625" style="397" customWidth="1"/>
    <col min="8214" max="8214" width="4.7109375" style="397" customWidth="1"/>
    <col min="8215" max="8215" width="8.140625" style="397" customWidth="1"/>
    <col min="8216" max="8216" width="4.7109375" style="397" customWidth="1"/>
    <col min="8217" max="8448" width="8.85546875" style="397"/>
    <col min="8449" max="8449" width="4.28515625" style="397" customWidth="1"/>
    <col min="8450" max="8450" width="4.85546875" style="397" customWidth="1"/>
    <col min="8451" max="8451" width="5.42578125" style="397" customWidth="1"/>
    <col min="8452" max="8452" width="34.5703125" style="397" customWidth="1"/>
    <col min="8453" max="8453" width="16.28515625" style="397" customWidth="1"/>
    <col min="8454" max="8455" width="12.5703125" style="397" customWidth="1"/>
    <col min="8456" max="8457" width="8.140625" style="397" customWidth="1"/>
    <col min="8458" max="8458" width="4.7109375" style="397" customWidth="1"/>
    <col min="8459" max="8459" width="8.140625" style="397" customWidth="1"/>
    <col min="8460" max="8460" width="4.7109375" style="397" customWidth="1"/>
    <col min="8461" max="8461" width="8" style="397" customWidth="1"/>
    <col min="8462" max="8462" width="4.7109375" style="397" customWidth="1"/>
    <col min="8463" max="8463" width="8.140625" style="397" customWidth="1"/>
    <col min="8464" max="8464" width="4.7109375" style="397" customWidth="1"/>
    <col min="8465" max="8465" width="8.140625" style="397" customWidth="1"/>
    <col min="8466" max="8466" width="4.7109375" style="397" customWidth="1"/>
    <col min="8467" max="8467" width="8.140625" style="397" customWidth="1"/>
    <col min="8468" max="8468" width="4.7109375" style="397" customWidth="1"/>
    <col min="8469" max="8469" width="8.140625" style="397" customWidth="1"/>
    <col min="8470" max="8470" width="4.7109375" style="397" customWidth="1"/>
    <col min="8471" max="8471" width="8.140625" style="397" customWidth="1"/>
    <col min="8472" max="8472" width="4.7109375" style="397" customWidth="1"/>
    <col min="8473" max="8704" width="8.85546875" style="397"/>
    <col min="8705" max="8705" width="4.28515625" style="397" customWidth="1"/>
    <col min="8706" max="8706" width="4.85546875" style="397" customWidth="1"/>
    <col min="8707" max="8707" width="5.42578125" style="397" customWidth="1"/>
    <col min="8708" max="8708" width="34.5703125" style="397" customWidth="1"/>
    <col min="8709" max="8709" width="16.28515625" style="397" customWidth="1"/>
    <col min="8710" max="8711" width="12.5703125" style="397" customWidth="1"/>
    <col min="8712" max="8713" width="8.140625" style="397" customWidth="1"/>
    <col min="8714" max="8714" width="4.7109375" style="397" customWidth="1"/>
    <col min="8715" max="8715" width="8.140625" style="397" customWidth="1"/>
    <col min="8716" max="8716" width="4.7109375" style="397" customWidth="1"/>
    <col min="8717" max="8717" width="8" style="397" customWidth="1"/>
    <col min="8718" max="8718" width="4.7109375" style="397" customWidth="1"/>
    <col min="8719" max="8719" width="8.140625" style="397" customWidth="1"/>
    <col min="8720" max="8720" width="4.7109375" style="397" customWidth="1"/>
    <col min="8721" max="8721" width="8.140625" style="397" customWidth="1"/>
    <col min="8722" max="8722" width="4.7109375" style="397" customWidth="1"/>
    <col min="8723" max="8723" width="8.140625" style="397" customWidth="1"/>
    <col min="8724" max="8724" width="4.7109375" style="397" customWidth="1"/>
    <col min="8725" max="8725" width="8.140625" style="397" customWidth="1"/>
    <col min="8726" max="8726" width="4.7109375" style="397" customWidth="1"/>
    <col min="8727" max="8727" width="8.140625" style="397" customWidth="1"/>
    <col min="8728" max="8728" width="4.7109375" style="397" customWidth="1"/>
    <col min="8729" max="8960" width="8.85546875" style="397"/>
    <col min="8961" max="8961" width="4.28515625" style="397" customWidth="1"/>
    <col min="8962" max="8962" width="4.85546875" style="397" customWidth="1"/>
    <col min="8963" max="8963" width="5.42578125" style="397" customWidth="1"/>
    <col min="8964" max="8964" width="34.5703125" style="397" customWidth="1"/>
    <col min="8965" max="8965" width="16.28515625" style="397" customWidth="1"/>
    <col min="8966" max="8967" width="12.5703125" style="397" customWidth="1"/>
    <col min="8968" max="8969" width="8.140625" style="397" customWidth="1"/>
    <col min="8970" max="8970" width="4.7109375" style="397" customWidth="1"/>
    <col min="8971" max="8971" width="8.140625" style="397" customWidth="1"/>
    <col min="8972" max="8972" width="4.7109375" style="397" customWidth="1"/>
    <col min="8973" max="8973" width="8" style="397" customWidth="1"/>
    <col min="8974" max="8974" width="4.7109375" style="397" customWidth="1"/>
    <col min="8975" max="8975" width="8.140625" style="397" customWidth="1"/>
    <col min="8976" max="8976" width="4.7109375" style="397" customWidth="1"/>
    <col min="8977" max="8977" width="8.140625" style="397" customWidth="1"/>
    <col min="8978" max="8978" width="4.7109375" style="397" customWidth="1"/>
    <col min="8979" max="8979" width="8.140625" style="397" customWidth="1"/>
    <col min="8980" max="8980" width="4.7109375" style="397" customWidth="1"/>
    <col min="8981" max="8981" width="8.140625" style="397" customWidth="1"/>
    <col min="8982" max="8982" width="4.7109375" style="397" customWidth="1"/>
    <col min="8983" max="8983" width="8.140625" style="397" customWidth="1"/>
    <col min="8984" max="8984" width="4.7109375" style="397" customWidth="1"/>
    <col min="8985" max="9216" width="8.85546875" style="397"/>
    <col min="9217" max="9217" width="4.28515625" style="397" customWidth="1"/>
    <col min="9218" max="9218" width="4.85546875" style="397" customWidth="1"/>
    <col min="9219" max="9219" width="5.42578125" style="397" customWidth="1"/>
    <col min="9220" max="9220" width="34.5703125" style="397" customWidth="1"/>
    <col min="9221" max="9221" width="16.28515625" style="397" customWidth="1"/>
    <col min="9222" max="9223" width="12.5703125" style="397" customWidth="1"/>
    <col min="9224" max="9225" width="8.140625" style="397" customWidth="1"/>
    <col min="9226" max="9226" width="4.7109375" style="397" customWidth="1"/>
    <col min="9227" max="9227" width="8.140625" style="397" customWidth="1"/>
    <col min="9228" max="9228" width="4.7109375" style="397" customWidth="1"/>
    <col min="9229" max="9229" width="8" style="397" customWidth="1"/>
    <col min="9230" max="9230" width="4.7109375" style="397" customWidth="1"/>
    <col min="9231" max="9231" width="8.140625" style="397" customWidth="1"/>
    <col min="9232" max="9232" width="4.7109375" style="397" customWidth="1"/>
    <col min="9233" max="9233" width="8.140625" style="397" customWidth="1"/>
    <col min="9234" max="9234" width="4.7109375" style="397" customWidth="1"/>
    <col min="9235" max="9235" width="8.140625" style="397" customWidth="1"/>
    <col min="9236" max="9236" width="4.7109375" style="397" customWidth="1"/>
    <col min="9237" max="9237" width="8.140625" style="397" customWidth="1"/>
    <col min="9238" max="9238" width="4.7109375" style="397" customWidth="1"/>
    <col min="9239" max="9239" width="8.140625" style="397" customWidth="1"/>
    <col min="9240" max="9240" width="4.7109375" style="397" customWidth="1"/>
    <col min="9241" max="9472" width="8.85546875" style="397"/>
    <col min="9473" max="9473" width="4.28515625" style="397" customWidth="1"/>
    <col min="9474" max="9474" width="4.85546875" style="397" customWidth="1"/>
    <col min="9475" max="9475" width="5.42578125" style="397" customWidth="1"/>
    <col min="9476" max="9476" width="34.5703125" style="397" customWidth="1"/>
    <col min="9477" max="9477" width="16.28515625" style="397" customWidth="1"/>
    <col min="9478" max="9479" width="12.5703125" style="397" customWidth="1"/>
    <col min="9480" max="9481" width="8.140625" style="397" customWidth="1"/>
    <col min="9482" max="9482" width="4.7109375" style="397" customWidth="1"/>
    <col min="9483" max="9483" width="8.140625" style="397" customWidth="1"/>
    <col min="9484" max="9484" width="4.7109375" style="397" customWidth="1"/>
    <col min="9485" max="9485" width="8" style="397" customWidth="1"/>
    <col min="9486" max="9486" width="4.7109375" style="397" customWidth="1"/>
    <col min="9487" max="9487" width="8.140625" style="397" customWidth="1"/>
    <col min="9488" max="9488" width="4.7109375" style="397" customWidth="1"/>
    <col min="9489" max="9489" width="8.140625" style="397" customWidth="1"/>
    <col min="9490" max="9490" width="4.7109375" style="397" customWidth="1"/>
    <col min="9491" max="9491" width="8.140625" style="397" customWidth="1"/>
    <col min="9492" max="9492" width="4.7109375" style="397" customWidth="1"/>
    <col min="9493" max="9493" width="8.140625" style="397" customWidth="1"/>
    <col min="9494" max="9494" width="4.7109375" style="397" customWidth="1"/>
    <col min="9495" max="9495" width="8.140625" style="397" customWidth="1"/>
    <col min="9496" max="9496" width="4.7109375" style="397" customWidth="1"/>
    <col min="9497" max="9728" width="8.85546875" style="397"/>
    <col min="9729" max="9729" width="4.28515625" style="397" customWidth="1"/>
    <col min="9730" max="9730" width="4.85546875" style="397" customWidth="1"/>
    <col min="9731" max="9731" width="5.42578125" style="397" customWidth="1"/>
    <col min="9732" max="9732" width="34.5703125" style="397" customWidth="1"/>
    <col min="9733" max="9733" width="16.28515625" style="397" customWidth="1"/>
    <col min="9734" max="9735" width="12.5703125" style="397" customWidth="1"/>
    <col min="9736" max="9737" width="8.140625" style="397" customWidth="1"/>
    <col min="9738" max="9738" width="4.7109375" style="397" customWidth="1"/>
    <col min="9739" max="9739" width="8.140625" style="397" customWidth="1"/>
    <col min="9740" max="9740" width="4.7109375" style="397" customWidth="1"/>
    <col min="9741" max="9741" width="8" style="397" customWidth="1"/>
    <col min="9742" max="9742" width="4.7109375" style="397" customWidth="1"/>
    <col min="9743" max="9743" width="8.140625" style="397" customWidth="1"/>
    <col min="9744" max="9744" width="4.7109375" style="397" customWidth="1"/>
    <col min="9745" max="9745" width="8.140625" style="397" customWidth="1"/>
    <col min="9746" max="9746" width="4.7109375" style="397" customWidth="1"/>
    <col min="9747" max="9747" width="8.140625" style="397" customWidth="1"/>
    <col min="9748" max="9748" width="4.7109375" style="397" customWidth="1"/>
    <col min="9749" max="9749" width="8.140625" style="397" customWidth="1"/>
    <col min="9750" max="9750" width="4.7109375" style="397" customWidth="1"/>
    <col min="9751" max="9751" width="8.140625" style="397" customWidth="1"/>
    <col min="9752" max="9752" width="4.7109375" style="397" customWidth="1"/>
    <col min="9753" max="9984" width="8.85546875" style="397"/>
    <col min="9985" max="9985" width="4.28515625" style="397" customWidth="1"/>
    <col min="9986" max="9986" width="4.85546875" style="397" customWidth="1"/>
    <col min="9987" max="9987" width="5.42578125" style="397" customWidth="1"/>
    <col min="9988" max="9988" width="34.5703125" style="397" customWidth="1"/>
    <col min="9989" max="9989" width="16.28515625" style="397" customWidth="1"/>
    <col min="9990" max="9991" width="12.5703125" style="397" customWidth="1"/>
    <col min="9992" max="9993" width="8.140625" style="397" customWidth="1"/>
    <col min="9994" max="9994" width="4.7109375" style="397" customWidth="1"/>
    <col min="9995" max="9995" width="8.140625" style="397" customWidth="1"/>
    <col min="9996" max="9996" width="4.7109375" style="397" customWidth="1"/>
    <col min="9997" max="9997" width="8" style="397" customWidth="1"/>
    <col min="9998" max="9998" width="4.7109375" style="397" customWidth="1"/>
    <col min="9999" max="9999" width="8.140625" style="397" customWidth="1"/>
    <col min="10000" max="10000" width="4.7109375" style="397" customWidth="1"/>
    <col min="10001" max="10001" width="8.140625" style="397" customWidth="1"/>
    <col min="10002" max="10002" width="4.7109375" style="397" customWidth="1"/>
    <col min="10003" max="10003" width="8.140625" style="397" customWidth="1"/>
    <col min="10004" max="10004" width="4.7109375" style="397" customWidth="1"/>
    <col min="10005" max="10005" width="8.140625" style="397" customWidth="1"/>
    <col min="10006" max="10006" width="4.7109375" style="397" customWidth="1"/>
    <col min="10007" max="10007" width="8.140625" style="397" customWidth="1"/>
    <col min="10008" max="10008" width="4.7109375" style="397" customWidth="1"/>
    <col min="10009" max="10240" width="8.85546875" style="397"/>
    <col min="10241" max="10241" width="4.28515625" style="397" customWidth="1"/>
    <col min="10242" max="10242" width="4.85546875" style="397" customWidth="1"/>
    <col min="10243" max="10243" width="5.42578125" style="397" customWidth="1"/>
    <col min="10244" max="10244" width="34.5703125" style="397" customWidth="1"/>
    <col min="10245" max="10245" width="16.28515625" style="397" customWidth="1"/>
    <col min="10246" max="10247" width="12.5703125" style="397" customWidth="1"/>
    <col min="10248" max="10249" width="8.140625" style="397" customWidth="1"/>
    <col min="10250" max="10250" width="4.7109375" style="397" customWidth="1"/>
    <col min="10251" max="10251" width="8.140625" style="397" customWidth="1"/>
    <col min="10252" max="10252" width="4.7109375" style="397" customWidth="1"/>
    <col min="10253" max="10253" width="8" style="397" customWidth="1"/>
    <col min="10254" max="10254" width="4.7109375" style="397" customWidth="1"/>
    <col min="10255" max="10255" width="8.140625" style="397" customWidth="1"/>
    <col min="10256" max="10256" width="4.7109375" style="397" customWidth="1"/>
    <col min="10257" max="10257" width="8.140625" style="397" customWidth="1"/>
    <col min="10258" max="10258" width="4.7109375" style="397" customWidth="1"/>
    <col min="10259" max="10259" width="8.140625" style="397" customWidth="1"/>
    <col min="10260" max="10260" width="4.7109375" style="397" customWidth="1"/>
    <col min="10261" max="10261" width="8.140625" style="397" customWidth="1"/>
    <col min="10262" max="10262" width="4.7109375" style="397" customWidth="1"/>
    <col min="10263" max="10263" width="8.140625" style="397" customWidth="1"/>
    <col min="10264" max="10264" width="4.7109375" style="397" customWidth="1"/>
    <col min="10265" max="10496" width="8.85546875" style="397"/>
    <col min="10497" max="10497" width="4.28515625" style="397" customWidth="1"/>
    <col min="10498" max="10498" width="4.85546875" style="397" customWidth="1"/>
    <col min="10499" max="10499" width="5.42578125" style="397" customWidth="1"/>
    <col min="10500" max="10500" width="34.5703125" style="397" customWidth="1"/>
    <col min="10501" max="10501" width="16.28515625" style="397" customWidth="1"/>
    <col min="10502" max="10503" width="12.5703125" style="397" customWidth="1"/>
    <col min="10504" max="10505" width="8.140625" style="397" customWidth="1"/>
    <col min="10506" max="10506" width="4.7109375" style="397" customWidth="1"/>
    <col min="10507" max="10507" width="8.140625" style="397" customWidth="1"/>
    <col min="10508" max="10508" width="4.7109375" style="397" customWidth="1"/>
    <col min="10509" max="10509" width="8" style="397" customWidth="1"/>
    <col min="10510" max="10510" width="4.7109375" style="397" customWidth="1"/>
    <col min="10511" max="10511" width="8.140625" style="397" customWidth="1"/>
    <col min="10512" max="10512" width="4.7109375" style="397" customWidth="1"/>
    <col min="10513" max="10513" width="8.140625" style="397" customWidth="1"/>
    <col min="10514" max="10514" width="4.7109375" style="397" customWidth="1"/>
    <col min="10515" max="10515" width="8.140625" style="397" customWidth="1"/>
    <col min="10516" max="10516" width="4.7109375" style="397" customWidth="1"/>
    <col min="10517" max="10517" width="8.140625" style="397" customWidth="1"/>
    <col min="10518" max="10518" width="4.7109375" style="397" customWidth="1"/>
    <col min="10519" max="10519" width="8.140625" style="397" customWidth="1"/>
    <col min="10520" max="10520" width="4.7109375" style="397" customWidth="1"/>
    <col min="10521" max="10752" width="8.85546875" style="397"/>
    <col min="10753" max="10753" width="4.28515625" style="397" customWidth="1"/>
    <col min="10754" max="10754" width="4.85546875" style="397" customWidth="1"/>
    <col min="10755" max="10755" width="5.42578125" style="397" customWidth="1"/>
    <col min="10756" max="10756" width="34.5703125" style="397" customWidth="1"/>
    <col min="10757" max="10757" width="16.28515625" style="397" customWidth="1"/>
    <col min="10758" max="10759" width="12.5703125" style="397" customWidth="1"/>
    <col min="10760" max="10761" width="8.140625" style="397" customWidth="1"/>
    <col min="10762" max="10762" width="4.7109375" style="397" customWidth="1"/>
    <col min="10763" max="10763" width="8.140625" style="397" customWidth="1"/>
    <col min="10764" max="10764" width="4.7109375" style="397" customWidth="1"/>
    <col min="10765" max="10765" width="8" style="397" customWidth="1"/>
    <col min="10766" max="10766" width="4.7109375" style="397" customWidth="1"/>
    <col min="10767" max="10767" width="8.140625" style="397" customWidth="1"/>
    <col min="10768" max="10768" width="4.7109375" style="397" customWidth="1"/>
    <col min="10769" max="10769" width="8.140625" style="397" customWidth="1"/>
    <col min="10770" max="10770" width="4.7109375" style="397" customWidth="1"/>
    <col min="10771" max="10771" width="8.140625" style="397" customWidth="1"/>
    <col min="10772" max="10772" width="4.7109375" style="397" customWidth="1"/>
    <col min="10773" max="10773" width="8.140625" style="397" customWidth="1"/>
    <col min="10774" max="10774" width="4.7109375" style="397" customWidth="1"/>
    <col min="10775" max="10775" width="8.140625" style="397" customWidth="1"/>
    <col min="10776" max="10776" width="4.7109375" style="397" customWidth="1"/>
    <col min="10777" max="11008" width="8.85546875" style="397"/>
    <col min="11009" max="11009" width="4.28515625" style="397" customWidth="1"/>
    <col min="11010" max="11010" width="4.85546875" style="397" customWidth="1"/>
    <col min="11011" max="11011" width="5.42578125" style="397" customWidth="1"/>
    <col min="11012" max="11012" width="34.5703125" style="397" customWidth="1"/>
    <col min="11013" max="11013" width="16.28515625" style="397" customWidth="1"/>
    <col min="11014" max="11015" width="12.5703125" style="397" customWidth="1"/>
    <col min="11016" max="11017" width="8.140625" style="397" customWidth="1"/>
    <col min="11018" max="11018" width="4.7109375" style="397" customWidth="1"/>
    <col min="11019" max="11019" width="8.140625" style="397" customWidth="1"/>
    <col min="11020" max="11020" width="4.7109375" style="397" customWidth="1"/>
    <col min="11021" max="11021" width="8" style="397" customWidth="1"/>
    <col min="11022" max="11022" width="4.7109375" style="397" customWidth="1"/>
    <col min="11023" max="11023" width="8.140625" style="397" customWidth="1"/>
    <col min="11024" max="11024" width="4.7109375" style="397" customWidth="1"/>
    <col min="11025" max="11025" width="8.140625" style="397" customWidth="1"/>
    <col min="11026" max="11026" width="4.7109375" style="397" customWidth="1"/>
    <col min="11027" max="11027" width="8.140625" style="397" customWidth="1"/>
    <col min="11028" max="11028" width="4.7109375" style="397" customWidth="1"/>
    <col min="11029" max="11029" width="8.140625" style="397" customWidth="1"/>
    <col min="11030" max="11030" width="4.7109375" style="397" customWidth="1"/>
    <col min="11031" max="11031" width="8.140625" style="397" customWidth="1"/>
    <col min="11032" max="11032" width="4.7109375" style="397" customWidth="1"/>
    <col min="11033" max="11264" width="8.85546875" style="397"/>
    <col min="11265" max="11265" width="4.28515625" style="397" customWidth="1"/>
    <col min="11266" max="11266" width="4.85546875" style="397" customWidth="1"/>
    <col min="11267" max="11267" width="5.42578125" style="397" customWidth="1"/>
    <col min="11268" max="11268" width="34.5703125" style="397" customWidth="1"/>
    <col min="11269" max="11269" width="16.28515625" style="397" customWidth="1"/>
    <col min="11270" max="11271" width="12.5703125" style="397" customWidth="1"/>
    <col min="11272" max="11273" width="8.140625" style="397" customWidth="1"/>
    <col min="11274" max="11274" width="4.7109375" style="397" customWidth="1"/>
    <col min="11275" max="11275" width="8.140625" style="397" customWidth="1"/>
    <col min="11276" max="11276" width="4.7109375" style="397" customWidth="1"/>
    <col min="11277" max="11277" width="8" style="397" customWidth="1"/>
    <col min="11278" max="11278" width="4.7109375" style="397" customWidth="1"/>
    <col min="11279" max="11279" width="8.140625" style="397" customWidth="1"/>
    <col min="11280" max="11280" width="4.7109375" style="397" customWidth="1"/>
    <col min="11281" max="11281" width="8.140625" style="397" customWidth="1"/>
    <col min="11282" max="11282" width="4.7109375" style="397" customWidth="1"/>
    <col min="11283" max="11283" width="8.140625" style="397" customWidth="1"/>
    <col min="11284" max="11284" width="4.7109375" style="397" customWidth="1"/>
    <col min="11285" max="11285" width="8.140625" style="397" customWidth="1"/>
    <col min="11286" max="11286" width="4.7109375" style="397" customWidth="1"/>
    <col min="11287" max="11287" width="8.140625" style="397" customWidth="1"/>
    <col min="11288" max="11288" width="4.7109375" style="397" customWidth="1"/>
    <col min="11289" max="11520" width="8.85546875" style="397"/>
    <col min="11521" max="11521" width="4.28515625" style="397" customWidth="1"/>
    <col min="11522" max="11522" width="4.85546875" style="397" customWidth="1"/>
    <col min="11523" max="11523" width="5.42578125" style="397" customWidth="1"/>
    <col min="11524" max="11524" width="34.5703125" style="397" customWidth="1"/>
    <col min="11525" max="11525" width="16.28515625" style="397" customWidth="1"/>
    <col min="11526" max="11527" width="12.5703125" style="397" customWidth="1"/>
    <col min="11528" max="11529" width="8.140625" style="397" customWidth="1"/>
    <col min="11530" max="11530" width="4.7109375" style="397" customWidth="1"/>
    <col min="11531" max="11531" width="8.140625" style="397" customWidth="1"/>
    <col min="11532" max="11532" width="4.7109375" style="397" customWidth="1"/>
    <col min="11533" max="11533" width="8" style="397" customWidth="1"/>
    <col min="11534" max="11534" width="4.7109375" style="397" customWidth="1"/>
    <col min="11535" max="11535" width="8.140625" style="397" customWidth="1"/>
    <col min="11536" max="11536" width="4.7109375" style="397" customWidth="1"/>
    <col min="11537" max="11537" width="8.140625" style="397" customWidth="1"/>
    <col min="11538" max="11538" width="4.7109375" style="397" customWidth="1"/>
    <col min="11539" max="11539" width="8.140625" style="397" customWidth="1"/>
    <col min="11540" max="11540" width="4.7109375" style="397" customWidth="1"/>
    <col min="11541" max="11541" width="8.140625" style="397" customWidth="1"/>
    <col min="11542" max="11542" width="4.7109375" style="397" customWidth="1"/>
    <col min="11543" max="11543" width="8.140625" style="397" customWidth="1"/>
    <col min="11544" max="11544" width="4.7109375" style="397" customWidth="1"/>
    <col min="11545" max="11776" width="8.85546875" style="397"/>
    <col min="11777" max="11777" width="4.28515625" style="397" customWidth="1"/>
    <col min="11778" max="11778" width="4.85546875" style="397" customWidth="1"/>
    <col min="11779" max="11779" width="5.42578125" style="397" customWidth="1"/>
    <col min="11780" max="11780" width="34.5703125" style="397" customWidth="1"/>
    <col min="11781" max="11781" width="16.28515625" style="397" customWidth="1"/>
    <col min="11782" max="11783" width="12.5703125" style="397" customWidth="1"/>
    <col min="11784" max="11785" width="8.140625" style="397" customWidth="1"/>
    <col min="11786" max="11786" width="4.7109375" style="397" customWidth="1"/>
    <col min="11787" max="11787" width="8.140625" style="397" customWidth="1"/>
    <col min="11788" max="11788" width="4.7109375" style="397" customWidth="1"/>
    <col min="11789" max="11789" width="8" style="397" customWidth="1"/>
    <col min="11790" max="11790" width="4.7109375" style="397" customWidth="1"/>
    <col min="11791" max="11791" width="8.140625" style="397" customWidth="1"/>
    <col min="11792" max="11792" width="4.7109375" style="397" customWidth="1"/>
    <col min="11793" max="11793" width="8.140625" style="397" customWidth="1"/>
    <col min="11794" max="11794" width="4.7109375" style="397" customWidth="1"/>
    <col min="11795" max="11795" width="8.140625" style="397" customWidth="1"/>
    <col min="11796" max="11796" width="4.7109375" style="397" customWidth="1"/>
    <col min="11797" max="11797" width="8.140625" style="397" customWidth="1"/>
    <col min="11798" max="11798" width="4.7109375" style="397" customWidth="1"/>
    <col min="11799" max="11799" width="8.140625" style="397" customWidth="1"/>
    <col min="11800" max="11800" width="4.7109375" style="397" customWidth="1"/>
    <col min="11801" max="12032" width="8.85546875" style="397"/>
    <col min="12033" max="12033" width="4.28515625" style="397" customWidth="1"/>
    <col min="12034" max="12034" width="4.85546875" style="397" customWidth="1"/>
    <col min="12035" max="12035" width="5.42578125" style="397" customWidth="1"/>
    <col min="12036" max="12036" width="34.5703125" style="397" customWidth="1"/>
    <col min="12037" max="12037" width="16.28515625" style="397" customWidth="1"/>
    <col min="12038" max="12039" width="12.5703125" style="397" customWidth="1"/>
    <col min="12040" max="12041" width="8.140625" style="397" customWidth="1"/>
    <col min="12042" max="12042" width="4.7109375" style="397" customWidth="1"/>
    <col min="12043" max="12043" width="8.140625" style="397" customWidth="1"/>
    <col min="12044" max="12044" width="4.7109375" style="397" customWidth="1"/>
    <col min="12045" max="12045" width="8" style="397" customWidth="1"/>
    <col min="12046" max="12046" width="4.7109375" style="397" customWidth="1"/>
    <col min="12047" max="12047" width="8.140625" style="397" customWidth="1"/>
    <col min="12048" max="12048" width="4.7109375" style="397" customWidth="1"/>
    <col min="12049" max="12049" width="8.140625" style="397" customWidth="1"/>
    <col min="12050" max="12050" width="4.7109375" style="397" customWidth="1"/>
    <col min="12051" max="12051" width="8.140625" style="397" customWidth="1"/>
    <col min="12052" max="12052" width="4.7109375" style="397" customWidth="1"/>
    <col min="12053" max="12053" width="8.140625" style="397" customWidth="1"/>
    <col min="12054" max="12054" width="4.7109375" style="397" customWidth="1"/>
    <col min="12055" max="12055" width="8.140625" style="397" customWidth="1"/>
    <col min="12056" max="12056" width="4.7109375" style="397" customWidth="1"/>
    <col min="12057" max="12288" width="8.85546875" style="397"/>
    <col min="12289" max="12289" width="4.28515625" style="397" customWidth="1"/>
    <col min="12290" max="12290" width="4.85546875" style="397" customWidth="1"/>
    <col min="12291" max="12291" width="5.42578125" style="397" customWidth="1"/>
    <col min="12292" max="12292" width="34.5703125" style="397" customWidth="1"/>
    <col min="12293" max="12293" width="16.28515625" style="397" customWidth="1"/>
    <col min="12294" max="12295" width="12.5703125" style="397" customWidth="1"/>
    <col min="12296" max="12297" width="8.140625" style="397" customWidth="1"/>
    <col min="12298" max="12298" width="4.7109375" style="397" customWidth="1"/>
    <col min="12299" max="12299" width="8.140625" style="397" customWidth="1"/>
    <col min="12300" max="12300" width="4.7109375" style="397" customWidth="1"/>
    <col min="12301" max="12301" width="8" style="397" customWidth="1"/>
    <col min="12302" max="12302" width="4.7109375" style="397" customWidth="1"/>
    <col min="12303" max="12303" width="8.140625" style="397" customWidth="1"/>
    <col min="12304" max="12304" width="4.7109375" style="397" customWidth="1"/>
    <col min="12305" max="12305" width="8.140625" style="397" customWidth="1"/>
    <col min="12306" max="12306" width="4.7109375" style="397" customWidth="1"/>
    <col min="12307" max="12307" width="8.140625" style="397" customWidth="1"/>
    <col min="12308" max="12308" width="4.7109375" style="397" customWidth="1"/>
    <col min="12309" max="12309" width="8.140625" style="397" customWidth="1"/>
    <col min="12310" max="12310" width="4.7109375" style="397" customWidth="1"/>
    <col min="12311" max="12311" width="8.140625" style="397" customWidth="1"/>
    <col min="12312" max="12312" width="4.7109375" style="397" customWidth="1"/>
    <col min="12313" max="12544" width="8.85546875" style="397"/>
    <col min="12545" max="12545" width="4.28515625" style="397" customWidth="1"/>
    <col min="12546" max="12546" width="4.85546875" style="397" customWidth="1"/>
    <col min="12547" max="12547" width="5.42578125" style="397" customWidth="1"/>
    <col min="12548" max="12548" width="34.5703125" style="397" customWidth="1"/>
    <col min="12549" max="12549" width="16.28515625" style="397" customWidth="1"/>
    <col min="12550" max="12551" width="12.5703125" style="397" customWidth="1"/>
    <col min="12552" max="12553" width="8.140625" style="397" customWidth="1"/>
    <col min="12554" max="12554" width="4.7109375" style="397" customWidth="1"/>
    <col min="12555" max="12555" width="8.140625" style="397" customWidth="1"/>
    <col min="12556" max="12556" width="4.7109375" style="397" customWidth="1"/>
    <col min="12557" max="12557" width="8" style="397" customWidth="1"/>
    <col min="12558" max="12558" width="4.7109375" style="397" customWidth="1"/>
    <col min="12559" max="12559" width="8.140625" style="397" customWidth="1"/>
    <col min="12560" max="12560" width="4.7109375" style="397" customWidth="1"/>
    <col min="12561" max="12561" width="8.140625" style="397" customWidth="1"/>
    <col min="12562" max="12562" width="4.7109375" style="397" customWidth="1"/>
    <col min="12563" max="12563" width="8.140625" style="397" customWidth="1"/>
    <col min="12564" max="12564" width="4.7109375" style="397" customWidth="1"/>
    <col min="12565" max="12565" width="8.140625" style="397" customWidth="1"/>
    <col min="12566" max="12566" width="4.7109375" style="397" customWidth="1"/>
    <col min="12567" max="12567" width="8.140625" style="397" customWidth="1"/>
    <col min="12568" max="12568" width="4.7109375" style="397" customWidth="1"/>
    <col min="12569" max="12800" width="8.85546875" style="397"/>
    <col min="12801" max="12801" width="4.28515625" style="397" customWidth="1"/>
    <col min="12802" max="12802" width="4.85546875" style="397" customWidth="1"/>
    <col min="12803" max="12803" width="5.42578125" style="397" customWidth="1"/>
    <col min="12804" max="12804" width="34.5703125" style="397" customWidth="1"/>
    <col min="12805" max="12805" width="16.28515625" style="397" customWidth="1"/>
    <col min="12806" max="12807" width="12.5703125" style="397" customWidth="1"/>
    <col min="12808" max="12809" width="8.140625" style="397" customWidth="1"/>
    <col min="12810" max="12810" width="4.7109375" style="397" customWidth="1"/>
    <col min="12811" max="12811" width="8.140625" style="397" customWidth="1"/>
    <col min="12812" max="12812" width="4.7109375" style="397" customWidth="1"/>
    <col min="12813" max="12813" width="8" style="397" customWidth="1"/>
    <col min="12814" max="12814" width="4.7109375" style="397" customWidth="1"/>
    <col min="12815" max="12815" width="8.140625" style="397" customWidth="1"/>
    <col min="12816" max="12816" width="4.7109375" style="397" customWidth="1"/>
    <col min="12817" max="12817" width="8.140625" style="397" customWidth="1"/>
    <col min="12818" max="12818" width="4.7109375" style="397" customWidth="1"/>
    <col min="12819" max="12819" width="8.140625" style="397" customWidth="1"/>
    <col min="12820" max="12820" width="4.7109375" style="397" customWidth="1"/>
    <col min="12821" max="12821" width="8.140625" style="397" customWidth="1"/>
    <col min="12822" max="12822" width="4.7109375" style="397" customWidth="1"/>
    <col min="12823" max="12823" width="8.140625" style="397" customWidth="1"/>
    <col min="12824" max="12824" width="4.7109375" style="397" customWidth="1"/>
    <col min="12825" max="13056" width="8.85546875" style="397"/>
    <col min="13057" max="13057" width="4.28515625" style="397" customWidth="1"/>
    <col min="13058" max="13058" width="4.85546875" style="397" customWidth="1"/>
    <col min="13059" max="13059" width="5.42578125" style="397" customWidth="1"/>
    <col min="13060" max="13060" width="34.5703125" style="397" customWidth="1"/>
    <col min="13061" max="13061" width="16.28515625" style="397" customWidth="1"/>
    <col min="13062" max="13063" width="12.5703125" style="397" customWidth="1"/>
    <col min="13064" max="13065" width="8.140625" style="397" customWidth="1"/>
    <col min="13066" max="13066" width="4.7109375" style="397" customWidth="1"/>
    <col min="13067" max="13067" width="8.140625" style="397" customWidth="1"/>
    <col min="13068" max="13068" width="4.7109375" style="397" customWidth="1"/>
    <col min="13069" max="13069" width="8" style="397" customWidth="1"/>
    <col min="13070" max="13070" width="4.7109375" style="397" customWidth="1"/>
    <col min="13071" max="13071" width="8.140625" style="397" customWidth="1"/>
    <col min="13072" max="13072" width="4.7109375" style="397" customWidth="1"/>
    <col min="13073" max="13073" width="8.140625" style="397" customWidth="1"/>
    <col min="13074" max="13074" width="4.7109375" style="397" customWidth="1"/>
    <col min="13075" max="13075" width="8.140625" style="397" customWidth="1"/>
    <col min="13076" max="13076" width="4.7109375" style="397" customWidth="1"/>
    <col min="13077" max="13077" width="8.140625" style="397" customWidth="1"/>
    <col min="13078" max="13078" width="4.7109375" style="397" customWidth="1"/>
    <col min="13079" max="13079" width="8.140625" style="397" customWidth="1"/>
    <col min="13080" max="13080" width="4.7109375" style="397" customWidth="1"/>
    <col min="13081" max="13312" width="8.85546875" style="397"/>
    <col min="13313" max="13313" width="4.28515625" style="397" customWidth="1"/>
    <col min="13314" max="13314" width="4.85546875" style="397" customWidth="1"/>
    <col min="13315" max="13315" width="5.42578125" style="397" customWidth="1"/>
    <col min="13316" max="13316" width="34.5703125" style="397" customWidth="1"/>
    <col min="13317" max="13317" width="16.28515625" style="397" customWidth="1"/>
    <col min="13318" max="13319" width="12.5703125" style="397" customWidth="1"/>
    <col min="13320" max="13321" width="8.140625" style="397" customWidth="1"/>
    <col min="13322" max="13322" width="4.7109375" style="397" customWidth="1"/>
    <col min="13323" max="13323" width="8.140625" style="397" customWidth="1"/>
    <col min="13324" max="13324" width="4.7109375" style="397" customWidth="1"/>
    <col min="13325" max="13325" width="8" style="397" customWidth="1"/>
    <col min="13326" max="13326" width="4.7109375" style="397" customWidth="1"/>
    <col min="13327" max="13327" width="8.140625" style="397" customWidth="1"/>
    <col min="13328" max="13328" width="4.7109375" style="397" customWidth="1"/>
    <col min="13329" max="13329" width="8.140625" style="397" customWidth="1"/>
    <col min="13330" max="13330" width="4.7109375" style="397" customWidth="1"/>
    <col min="13331" max="13331" width="8.140625" style="397" customWidth="1"/>
    <col min="13332" max="13332" width="4.7109375" style="397" customWidth="1"/>
    <col min="13333" max="13333" width="8.140625" style="397" customWidth="1"/>
    <col min="13334" max="13334" width="4.7109375" style="397" customWidth="1"/>
    <col min="13335" max="13335" width="8.140625" style="397" customWidth="1"/>
    <col min="13336" max="13336" width="4.7109375" style="397" customWidth="1"/>
    <col min="13337" max="13568" width="8.85546875" style="397"/>
    <col min="13569" max="13569" width="4.28515625" style="397" customWidth="1"/>
    <col min="13570" max="13570" width="4.85546875" style="397" customWidth="1"/>
    <col min="13571" max="13571" width="5.42578125" style="397" customWidth="1"/>
    <col min="13572" max="13572" width="34.5703125" style="397" customWidth="1"/>
    <col min="13573" max="13573" width="16.28515625" style="397" customWidth="1"/>
    <col min="13574" max="13575" width="12.5703125" style="397" customWidth="1"/>
    <col min="13576" max="13577" width="8.140625" style="397" customWidth="1"/>
    <col min="13578" max="13578" width="4.7109375" style="397" customWidth="1"/>
    <col min="13579" max="13579" width="8.140625" style="397" customWidth="1"/>
    <col min="13580" max="13580" width="4.7109375" style="397" customWidth="1"/>
    <col min="13581" max="13581" width="8" style="397" customWidth="1"/>
    <col min="13582" max="13582" width="4.7109375" style="397" customWidth="1"/>
    <col min="13583" max="13583" width="8.140625" style="397" customWidth="1"/>
    <col min="13584" max="13584" width="4.7109375" style="397" customWidth="1"/>
    <col min="13585" max="13585" width="8.140625" style="397" customWidth="1"/>
    <col min="13586" max="13586" width="4.7109375" style="397" customWidth="1"/>
    <col min="13587" max="13587" width="8.140625" style="397" customWidth="1"/>
    <col min="13588" max="13588" width="4.7109375" style="397" customWidth="1"/>
    <col min="13589" max="13589" width="8.140625" style="397" customWidth="1"/>
    <col min="13590" max="13590" width="4.7109375" style="397" customWidth="1"/>
    <col min="13591" max="13591" width="8.140625" style="397" customWidth="1"/>
    <col min="13592" max="13592" width="4.7109375" style="397" customWidth="1"/>
    <col min="13593" max="13824" width="8.85546875" style="397"/>
    <col min="13825" max="13825" width="4.28515625" style="397" customWidth="1"/>
    <col min="13826" max="13826" width="4.85546875" style="397" customWidth="1"/>
    <col min="13827" max="13827" width="5.42578125" style="397" customWidth="1"/>
    <col min="13828" max="13828" width="34.5703125" style="397" customWidth="1"/>
    <col min="13829" max="13829" width="16.28515625" style="397" customWidth="1"/>
    <col min="13830" max="13831" width="12.5703125" style="397" customWidth="1"/>
    <col min="13832" max="13833" width="8.140625" style="397" customWidth="1"/>
    <col min="13834" max="13834" width="4.7109375" style="397" customWidth="1"/>
    <col min="13835" max="13835" width="8.140625" style="397" customWidth="1"/>
    <col min="13836" max="13836" width="4.7109375" style="397" customWidth="1"/>
    <col min="13837" max="13837" width="8" style="397" customWidth="1"/>
    <col min="13838" max="13838" width="4.7109375" style="397" customWidth="1"/>
    <col min="13839" max="13839" width="8.140625" style="397" customWidth="1"/>
    <col min="13840" max="13840" width="4.7109375" style="397" customWidth="1"/>
    <col min="13841" max="13841" width="8.140625" style="397" customWidth="1"/>
    <col min="13842" max="13842" width="4.7109375" style="397" customWidth="1"/>
    <col min="13843" max="13843" width="8.140625" style="397" customWidth="1"/>
    <col min="13844" max="13844" width="4.7109375" style="397" customWidth="1"/>
    <col min="13845" max="13845" width="8.140625" style="397" customWidth="1"/>
    <col min="13846" max="13846" width="4.7109375" style="397" customWidth="1"/>
    <col min="13847" max="13847" width="8.140625" style="397" customWidth="1"/>
    <col min="13848" max="13848" width="4.7109375" style="397" customWidth="1"/>
    <col min="13849" max="14080" width="8.85546875" style="397"/>
    <col min="14081" max="14081" width="4.28515625" style="397" customWidth="1"/>
    <col min="14082" max="14082" width="4.85546875" style="397" customWidth="1"/>
    <col min="14083" max="14083" width="5.42578125" style="397" customWidth="1"/>
    <col min="14084" max="14084" width="34.5703125" style="397" customWidth="1"/>
    <col min="14085" max="14085" width="16.28515625" style="397" customWidth="1"/>
    <col min="14086" max="14087" width="12.5703125" style="397" customWidth="1"/>
    <col min="14088" max="14089" width="8.140625" style="397" customWidth="1"/>
    <col min="14090" max="14090" width="4.7109375" style="397" customWidth="1"/>
    <col min="14091" max="14091" width="8.140625" style="397" customWidth="1"/>
    <col min="14092" max="14092" width="4.7109375" style="397" customWidth="1"/>
    <col min="14093" max="14093" width="8" style="397" customWidth="1"/>
    <col min="14094" max="14094" width="4.7109375" style="397" customWidth="1"/>
    <col min="14095" max="14095" width="8.140625" style="397" customWidth="1"/>
    <col min="14096" max="14096" width="4.7109375" style="397" customWidth="1"/>
    <col min="14097" max="14097" width="8.140625" style="397" customWidth="1"/>
    <col min="14098" max="14098" width="4.7109375" style="397" customWidth="1"/>
    <col min="14099" max="14099" width="8.140625" style="397" customWidth="1"/>
    <col min="14100" max="14100" width="4.7109375" style="397" customWidth="1"/>
    <col min="14101" max="14101" width="8.140625" style="397" customWidth="1"/>
    <col min="14102" max="14102" width="4.7109375" style="397" customWidth="1"/>
    <col min="14103" max="14103" width="8.140625" style="397" customWidth="1"/>
    <col min="14104" max="14104" width="4.7109375" style="397" customWidth="1"/>
    <col min="14105" max="14336" width="8.85546875" style="397"/>
    <col min="14337" max="14337" width="4.28515625" style="397" customWidth="1"/>
    <col min="14338" max="14338" width="4.85546875" style="397" customWidth="1"/>
    <col min="14339" max="14339" width="5.42578125" style="397" customWidth="1"/>
    <col min="14340" max="14340" width="34.5703125" style="397" customWidth="1"/>
    <col min="14341" max="14341" width="16.28515625" style="397" customWidth="1"/>
    <col min="14342" max="14343" width="12.5703125" style="397" customWidth="1"/>
    <col min="14344" max="14345" width="8.140625" style="397" customWidth="1"/>
    <col min="14346" max="14346" width="4.7109375" style="397" customWidth="1"/>
    <col min="14347" max="14347" width="8.140625" style="397" customWidth="1"/>
    <col min="14348" max="14348" width="4.7109375" style="397" customWidth="1"/>
    <col min="14349" max="14349" width="8" style="397" customWidth="1"/>
    <col min="14350" max="14350" width="4.7109375" style="397" customWidth="1"/>
    <col min="14351" max="14351" width="8.140625" style="397" customWidth="1"/>
    <col min="14352" max="14352" width="4.7109375" style="397" customWidth="1"/>
    <col min="14353" max="14353" width="8.140625" style="397" customWidth="1"/>
    <col min="14354" max="14354" width="4.7109375" style="397" customWidth="1"/>
    <col min="14355" max="14355" width="8.140625" style="397" customWidth="1"/>
    <col min="14356" max="14356" width="4.7109375" style="397" customWidth="1"/>
    <col min="14357" max="14357" width="8.140625" style="397" customWidth="1"/>
    <col min="14358" max="14358" width="4.7109375" style="397" customWidth="1"/>
    <col min="14359" max="14359" width="8.140625" style="397" customWidth="1"/>
    <col min="14360" max="14360" width="4.7109375" style="397" customWidth="1"/>
    <col min="14361" max="14592" width="8.85546875" style="397"/>
    <col min="14593" max="14593" width="4.28515625" style="397" customWidth="1"/>
    <col min="14594" max="14594" width="4.85546875" style="397" customWidth="1"/>
    <col min="14595" max="14595" width="5.42578125" style="397" customWidth="1"/>
    <col min="14596" max="14596" width="34.5703125" style="397" customWidth="1"/>
    <col min="14597" max="14597" width="16.28515625" style="397" customWidth="1"/>
    <col min="14598" max="14599" width="12.5703125" style="397" customWidth="1"/>
    <col min="14600" max="14601" width="8.140625" style="397" customWidth="1"/>
    <col min="14602" max="14602" width="4.7109375" style="397" customWidth="1"/>
    <col min="14603" max="14603" width="8.140625" style="397" customWidth="1"/>
    <col min="14604" max="14604" width="4.7109375" style="397" customWidth="1"/>
    <col min="14605" max="14605" width="8" style="397" customWidth="1"/>
    <col min="14606" max="14606" width="4.7109375" style="397" customWidth="1"/>
    <col min="14607" max="14607" width="8.140625" style="397" customWidth="1"/>
    <col min="14608" max="14608" width="4.7109375" style="397" customWidth="1"/>
    <col min="14609" max="14609" width="8.140625" style="397" customWidth="1"/>
    <col min="14610" max="14610" width="4.7109375" style="397" customWidth="1"/>
    <col min="14611" max="14611" width="8.140625" style="397" customWidth="1"/>
    <col min="14612" max="14612" width="4.7109375" style="397" customWidth="1"/>
    <col min="14613" max="14613" width="8.140625" style="397" customWidth="1"/>
    <col min="14614" max="14614" width="4.7109375" style="397" customWidth="1"/>
    <col min="14615" max="14615" width="8.140625" style="397" customWidth="1"/>
    <col min="14616" max="14616" width="4.7109375" style="397" customWidth="1"/>
    <col min="14617" max="14848" width="8.85546875" style="397"/>
    <col min="14849" max="14849" width="4.28515625" style="397" customWidth="1"/>
    <col min="14850" max="14850" width="4.85546875" style="397" customWidth="1"/>
    <col min="14851" max="14851" width="5.42578125" style="397" customWidth="1"/>
    <col min="14852" max="14852" width="34.5703125" style="397" customWidth="1"/>
    <col min="14853" max="14853" width="16.28515625" style="397" customWidth="1"/>
    <col min="14854" max="14855" width="12.5703125" style="397" customWidth="1"/>
    <col min="14856" max="14857" width="8.140625" style="397" customWidth="1"/>
    <col min="14858" max="14858" width="4.7109375" style="397" customWidth="1"/>
    <col min="14859" max="14859" width="8.140625" style="397" customWidth="1"/>
    <col min="14860" max="14860" width="4.7109375" style="397" customWidth="1"/>
    <col min="14861" max="14861" width="8" style="397" customWidth="1"/>
    <col min="14862" max="14862" width="4.7109375" style="397" customWidth="1"/>
    <col min="14863" max="14863" width="8.140625" style="397" customWidth="1"/>
    <col min="14864" max="14864" width="4.7109375" style="397" customWidth="1"/>
    <col min="14865" max="14865" width="8.140625" style="397" customWidth="1"/>
    <col min="14866" max="14866" width="4.7109375" style="397" customWidth="1"/>
    <col min="14867" max="14867" width="8.140625" style="397" customWidth="1"/>
    <col min="14868" max="14868" width="4.7109375" style="397" customWidth="1"/>
    <col min="14869" max="14869" width="8.140625" style="397" customWidth="1"/>
    <col min="14870" max="14870" width="4.7109375" style="397" customWidth="1"/>
    <col min="14871" max="14871" width="8.140625" style="397" customWidth="1"/>
    <col min="14872" max="14872" width="4.7109375" style="397" customWidth="1"/>
    <col min="14873" max="15104" width="8.85546875" style="397"/>
    <col min="15105" max="15105" width="4.28515625" style="397" customWidth="1"/>
    <col min="15106" max="15106" width="4.85546875" style="397" customWidth="1"/>
    <col min="15107" max="15107" width="5.42578125" style="397" customWidth="1"/>
    <col min="15108" max="15108" width="34.5703125" style="397" customWidth="1"/>
    <col min="15109" max="15109" width="16.28515625" style="397" customWidth="1"/>
    <col min="15110" max="15111" width="12.5703125" style="397" customWidth="1"/>
    <col min="15112" max="15113" width="8.140625" style="397" customWidth="1"/>
    <col min="15114" max="15114" width="4.7109375" style="397" customWidth="1"/>
    <col min="15115" max="15115" width="8.140625" style="397" customWidth="1"/>
    <col min="15116" max="15116" width="4.7109375" style="397" customWidth="1"/>
    <col min="15117" max="15117" width="8" style="397" customWidth="1"/>
    <col min="15118" max="15118" width="4.7109375" style="397" customWidth="1"/>
    <col min="15119" max="15119" width="8.140625" style="397" customWidth="1"/>
    <col min="15120" max="15120" width="4.7109375" style="397" customWidth="1"/>
    <col min="15121" max="15121" width="8.140625" style="397" customWidth="1"/>
    <col min="15122" max="15122" width="4.7109375" style="397" customWidth="1"/>
    <col min="15123" max="15123" width="8.140625" style="397" customWidth="1"/>
    <col min="15124" max="15124" width="4.7109375" style="397" customWidth="1"/>
    <col min="15125" max="15125" width="8.140625" style="397" customWidth="1"/>
    <col min="15126" max="15126" width="4.7109375" style="397" customWidth="1"/>
    <col min="15127" max="15127" width="8.140625" style="397" customWidth="1"/>
    <col min="15128" max="15128" width="4.7109375" style="397" customWidth="1"/>
    <col min="15129" max="15360" width="8.85546875" style="397"/>
    <col min="15361" max="15361" width="4.28515625" style="397" customWidth="1"/>
    <col min="15362" max="15362" width="4.85546875" style="397" customWidth="1"/>
    <col min="15363" max="15363" width="5.42578125" style="397" customWidth="1"/>
    <col min="15364" max="15364" width="34.5703125" style="397" customWidth="1"/>
    <col min="15365" max="15365" width="16.28515625" style="397" customWidth="1"/>
    <col min="15366" max="15367" width="12.5703125" style="397" customWidth="1"/>
    <col min="15368" max="15369" width="8.140625" style="397" customWidth="1"/>
    <col min="15370" max="15370" width="4.7109375" style="397" customWidth="1"/>
    <col min="15371" max="15371" width="8.140625" style="397" customWidth="1"/>
    <col min="15372" max="15372" width="4.7109375" style="397" customWidth="1"/>
    <col min="15373" max="15373" width="8" style="397" customWidth="1"/>
    <col min="15374" max="15374" width="4.7109375" style="397" customWidth="1"/>
    <col min="15375" max="15375" width="8.140625" style="397" customWidth="1"/>
    <col min="15376" max="15376" width="4.7109375" style="397" customWidth="1"/>
    <col min="15377" max="15377" width="8.140625" style="397" customWidth="1"/>
    <col min="15378" max="15378" width="4.7109375" style="397" customWidth="1"/>
    <col min="15379" max="15379" width="8.140625" style="397" customWidth="1"/>
    <col min="15380" max="15380" width="4.7109375" style="397" customWidth="1"/>
    <col min="15381" max="15381" width="8.140625" style="397" customWidth="1"/>
    <col min="15382" max="15382" width="4.7109375" style="397" customWidth="1"/>
    <col min="15383" max="15383" width="8.140625" style="397" customWidth="1"/>
    <col min="15384" max="15384" width="4.7109375" style="397" customWidth="1"/>
    <col min="15385" max="15616" width="8.85546875" style="397"/>
    <col min="15617" max="15617" width="4.28515625" style="397" customWidth="1"/>
    <col min="15618" max="15618" width="4.85546875" style="397" customWidth="1"/>
    <col min="15619" max="15619" width="5.42578125" style="397" customWidth="1"/>
    <col min="15620" max="15620" width="34.5703125" style="397" customWidth="1"/>
    <col min="15621" max="15621" width="16.28515625" style="397" customWidth="1"/>
    <col min="15622" max="15623" width="12.5703125" style="397" customWidth="1"/>
    <col min="15624" max="15625" width="8.140625" style="397" customWidth="1"/>
    <col min="15626" max="15626" width="4.7109375" style="397" customWidth="1"/>
    <col min="15627" max="15627" width="8.140625" style="397" customWidth="1"/>
    <col min="15628" max="15628" width="4.7109375" style="397" customWidth="1"/>
    <col min="15629" max="15629" width="8" style="397" customWidth="1"/>
    <col min="15630" max="15630" width="4.7109375" style="397" customWidth="1"/>
    <col min="15631" max="15631" width="8.140625" style="397" customWidth="1"/>
    <col min="15632" max="15632" width="4.7109375" style="397" customWidth="1"/>
    <col min="15633" max="15633" width="8.140625" style="397" customWidth="1"/>
    <col min="15634" max="15634" width="4.7109375" style="397" customWidth="1"/>
    <col min="15635" max="15635" width="8.140625" style="397" customWidth="1"/>
    <col min="15636" max="15636" width="4.7109375" style="397" customWidth="1"/>
    <col min="15637" max="15637" width="8.140625" style="397" customWidth="1"/>
    <col min="15638" max="15638" width="4.7109375" style="397" customWidth="1"/>
    <col min="15639" max="15639" width="8.140625" style="397" customWidth="1"/>
    <col min="15640" max="15640" width="4.7109375" style="397" customWidth="1"/>
    <col min="15641" max="15872" width="8.85546875" style="397"/>
    <col min="15873" max="15873" width="4.28515625" style="397" customWidth="1"/>
    <col min="15874" max="15874" width="4.85546875" style="397" customWidth="1"/>
    <col min="15875" max="15875" width="5.42578125" style="397" customWidth="1"/>
    <col min="15876" max="15876" width="34.5703125" style="397" customWidth="1"/>
    <col min="15877" max="15877" width="16.28515625" style="397" customWidth="1"/>
    <col min="15878" max="15879" width="12.5703125" style="397" customWidth="1"/>
    <col min="15880" max="15881" width="8.140625" style="397" customWidth="1"/>
    <col min="15882" max="15882" width="4.7109375" style="397" customWidth="1"/>
    <col min="15883" max="15883" width="8.140625" style="397" customWidth="1"/>
    <col min="15884" max="15884" width="4.7109375" style="397" customWidth="1"/>
    <col min="15885" max="15885" width="8" style="397" customWidth="1"/>
    <col min="15886" max="15886" width="4.7109375" style="397" customWidth="1"/>
    <col min="15887" max="15887" width="8.140625" style="397" customWidth="1"/>
    <col min="15888" max="15888" width="4.7109375" style="397" customWidth="1"/>
    <col min="15889" max="15889" width="8.140625" style="397" customWidth="1"/>
    <col min="15890" max="15890" width="4.7109375" style="397" customWidth="1"/>
    <col min="15891" max="15891" width="8.140625" style="397" customWidth="1"/>
    <col min="15892" max="15892" width="4.7109375" style="397" customWidth="1"/>
    <col min="15893" max="15893" width="8.140625" style="397" customWidth="1"/>
    <col min="15894" max="15894" width="4.7109375" style="397" customWidth="1"/>
    <col min="15895" max="15895" width="8.140625" style="397" customWidth="1"/>
    <col min="15896" max="15896" width="4.7109375" style="397" customWidth="1"/>
    <col min="15897" max="16128" width="8.85546875" style="397"/>
    <col min="16129" max="16129" width="4.28515625" style="397" customWidth="1"/>
    <col min="16130" max="16130" width="4.85546875" style="397" customWidth="1"/>
    <col min="16131" max="16131" width="5.42578125" style="397" customWidth="1"/>
    <col min="16132" max="16132" width="34.5703125" style="397" customWidth="1"/>
    <col min="16133" max="16133" width="16.28515625" style="397" customWidth="1"/>
    <col min="16134" max="16135" width="12.5703125" style="397" customWidth="1"/>
    <col min="16136" max="16137" width="8.140625" style="397" customWidth="1"/>
    <col min="16138" max="16138" width="4.7109375" style="397" customWidth="1"/>
    <col min="16139" max="16139" width="8.140625" style="397" customWidth="1"/>
    <col min="16140" max="16140" width="4.7109375" style="397" customWidth="1"/>
    <col min="16141" max="16141" width="8" style="397" customWidth="1"/>
    <col min="16142" max="16142" width="4.7109375" style="397" customWidth="1"/>
    <col min="16143" max="16143" width="8.140625" style="397" customWidth="1"/>
    <col min="16144" max="16144" width="4.7109375" style="397" customWidth="1"/>
    <col min="16145" max="16145" width="8.140625" style="397" customWidth="1"/>
    <col min="16146" max="16146" width="4.7109375" style="397" customWidth="1"/>
    <col min="16147" max="16147" width="8.140625" style="397" customWidth="1"/>
    <col min="16148" max="16148" width="4.7109375" style="397" customWidth="1"/>
    <col min="16149" max="16149" width="8.140625" style="397" customWidth="1"/>
    <col min="16150" max="16150" width="4.7109375" style="397" customWidth="1"/>
    <col min="16151" max="16151" width="8.140625" style="397" customWidth="1"/>
    <col min="16152" max="16152" width="4.7109375" style="397" customWidth="1"/>
    <col min="16153" max="16384" width="8.85546875" style="397"/>
  </cols>
  <sheetData>
    <row r="1" spans="1:26" ht="35.25" customHeight="1" x14ac:dyDescent="0.2"/>
    <row r="2" spans="1:26" ht="45" x14ac:dyDescent="0.6">
      <c r="G2" s="1137" t="s">
        <v>537</v>
      </c>
      <c r="J2" s="1139"/>
    </row>
    <row r="3" spans="1:26" ht="35.25" x14ac:dyDescent="0.5">
      <c r="G3" s="1141"/>
      <c r="I3" s="1138" t="s">
        <v>581</v>
      </c>
    </row>
    <row r="4" spans="1:26" ht="43.5" customHeight="1" thickBot="1" x14ac:dyDescent="0.25"/>
    <row r="5" spans="1:26" ht="30" customHeight="1" thickTop="1" thickBot="1" x14ac:dyDescent="0.25">
      <c r="A5" s="1848" t="s">
        <v>4</v>
      </c>
      <c r="B5" s="1850" t="s">
        <v>30</v>
      </c>
      <c r="C5" s="1851" t="s">
        <v>5</v>
      </c>
      <c r="D5" s="2074" t="s">
        <v>6</v>
      </c>
      <c r="E5" s="2074"/>
      <c r="F5" s="2075" t="s">
        <v>7</v>
      </c>
      <c r="G5" s="2075"/>
      <c r="H5" s="2074" t="s">
        <v>8</v>
      </c>
      <c r="I5" s="2074"/>
      <c r="J5" s="2075" t="s">
        <v>9</v>
      </c>
      <c r="K5" s="2075"/>
      <c r="L5" s="2074" t="s">
        <v>10</v>
      </c>
      <c r="M5" s="2074"/>
      <c r="N5" s="2075" t="s">
        <v>11</v>
      </c>
      <c r="O5" s="2075"/>
      <c r="P5" s="2074" t="s">
        <v>12</v>
      </c>
      <c r="Q5" s="2074"/>
      <c r="R5" s="2076" t="s">
        <v>13</v>
      </c>
      <c r="S5" s="2076"/>
      <c r="T5" s="2074" t="s">
        <v>14</v>
      </c>
      <c r="U5" s="2074"/>
      <c r="V5" s="2076" t="s">
        <v>15</v>
      </c>
      <c r="W5" s="2076"/>
      <c r="X5" s="1843" t="s">
        <v>18</v>
      </c>
      <c r="Y5" s="1843"/>
      <c r="Z5" s="1843"/>
    </row>
    <row r="6" spans="1:26" ht="33" customHeight="1" thickTop="1" thickBot="1" x14ac:dyDescent="0.25">
      <c r="A6" s="1848"/>
      <c r="B6" s="1850"/>
      <c r="C6" s="1851"/>
      <c r="D6" s="2077" t="s">
        <v>572</v>
      </c>
      <c r="E6" s="2077"/>
      <c r="F6" s="2077" t="s">
        <v>573</v>
      </c>
      <c r="G6" s="2077"/>
      <c r="H6" s="2077" t="s">
        <v>574</v>
      </c>
      <c r="I6" s="2077"/>
      <c r="J6" s="2077" t="s">
        <v>575</v>
      </c>
      <c r="K6" s="2077"/>
      <c r="L6" s="2077" t="s">
        <v>576</v>
      </c>
      <c r="M6" s="2077"/>
      <c r="N6" s="2077" t="s">
        <v>576</v>
      </c>
      <c r="O6" s="2077"/>
      <c r="P6" s="2077" t="s">
        <v>577</v>
      </c>
      <c r="Q6" s="2077"/>
      <c r="R6" s="2077" t="s">
        <v>578</v>
      </c>
      <c r="S6" s="2077"/>
      <c r="T6" s="2077" t="s">
        <v>579</v>
      </c>
      <c r="U6" s="2077"/>
      <c r="V6" s="2077" t="s">
        <v>580</v>
      </c>
      <c r="W6" s="2077"/>
      <c r="X6" s="1843"/>
      <c r="Y6" s="1843"/>
      <c r="Z6" s="1843"/>
    </row>
    <row r="7" spans="1:26" ht="13.5" customHeight="1" thickTop="1" x14ac:dyDescent="0.2">
      <c r="A7" s="1848"/>
      <c r="B7" s="1850"/>
      <c r="C7" s="1851"/>
      <c r="D7" s="1074"/>
      <c r="E7" s="1075"/>
      <c r="F7" s="1074"/>
      <c r="G7" s="1076"/>
      <c r="H7" s="1077"/>
      <c r="I7" s="1075"/>
      <c r="J7" s="1074"/>
      <c r="K7" s="1076"/>
      <c r="L7" s="1077"/>
      <c r="M7" s="1075"/>
      <c r="N7" s="1074"/>
      <c r="O7" s="1076"/>
      <c r="P7" s="1077"/>
      <c r="Q7" s="1075"/>
      <c r="R7" s="1074"/>
      <c r="S7" s="1076"/>
      <c r="T7" s="1077"/>
      <c r="U7" s="1075"/>
      <c r="V7" s="1074"/>
      <c r="W7" s="1076"/>
      <c r="X7" s="1077"/>
      <c r="Y7" s="1078"/>
      <c r="Z7" s="1079"/>
    </row>
    <row r="8" spans="1:26" ht="15.75" x14ac:dyDescent="0.2">
      <c r="A8" s="1071"/>
      <c r="B8" s="1080"/>
      <c r="C8" s="1081"/>
      <c r="D8" s="1082" t="s">
        <v>19</v>
      </c>
      <c r="E8" s="1083" t="s">
        <v>20</v>
      </c>
      <c r="F8" s="1082" t="s">
        <v>19</v>
      </c>
      <c r="G8" s="1298" t="s">
        <v>20</v>
      </c>
      <c r="H8" s="1085" t="s">
        <v>19</v>
      </c>
      <c r="I8" s="1083" t="s">
        <v>20</v>
      </c>
      <c r="J8" s="1082" t="s">
        <v>19</v>
      </c>
      <c r="K8" s="1298" t="s">
        <v>20</v>
      </c>
      <c r="L8" s="1085" t="s">
        <v>19</v>
      </c>
      <c r="M8" s="1083" t="s">
        <v>20</v>
      </c>
      <c r="N8" s="1082" t="s">
        <v>19</v>
      </c>
      <c r="O8" s="1084" t="s">
        <v>20</v>
      </c>
      <c r="P8" s="1085" t="s">
        <v>19</v>
      </c>
      <c r="Q8" s="1083" t="s">
        <v>20</v>
      </c>
      <c r="R8" s="1082" t="s">
        <v>19</v>
      </c>
      <c r="S8" s="1084" t="s">
        <v>20</v>
      </c>
      <c r="T8" s="1085" t="s">
        <v>19</v>
      </c>
      <c r="U8" s="1083" t="s">
        <v>20</v>
      </c>
      <c r="V8" s="1082" t="s">
        <v>19</v>
      </c>
      <c r="W8" s="1084" t="s">
        <v>20</v>
      </c>
      <c r="X8" s="1085" t="s">
        <v>19</v>
      </c>
      <c r="Y8" s="1086" t="s">
        <v>21</v>
      </c>
      <c r="Z8" s="1087" t="s">
        <v>22</v>
      </c>
    </row>
    <row r="9" spans="1:26" ht="16.5" thickBot="1" x14ac:dyDescent="0.25">
      <c r="A9" s="1072"/>
      <c r="B9" s="1088"/>
      <c r="C9" s="1089"/>
      <c r="D9" s="1090"/>
      <c r="E9" s="1091"/>
      <c r="F9" s="1090"/>
      <c r="G9" s="1091"/>
      <c r="H9" s="1299"/>
      <c r="I9" s="1091"/>
      <c r="J9" s="1090"/>
      <c r="K9" s="1091"/>
      <c r="L9" s="1299"/>
      <c r="M9" s="1091"/>
      <c r="N9" s="1090"/>
      <c r="O9" s="1092"/>
      <c r="P9" s="1090"/>
      <c r="Q9" s="1091"/>
      <c r="R9" s="1090"/>
      <c r="S9" s="1092"/>
      <c r="T9" s="1090"/>
      <c r="U9" s="1091"/>
      <c r="V9" s="1090"/>
      <c r="W9" s="1092"/>
      <c r="X9" s="1090"/>
      <c r="Y9" s="1093"/>
      <c r="Z9" s="1073"/>
    </row>
    <row r="10" spans="1:26" ht="16.5" thickTop="1" x14ac:dyDescent="0.2">
      <c r="A10" s="66">
        <v>1</v>
      </c>
      <c r="B10" s="1149" t="s">
        <v>544</v>
      </c>
      <c r="C10" s="1064" t="s">
        <v>547</v>
      </c>
      <c r="D10" s="1057">
        <v>2</v>
      </c>
      <c r="E10" s="1062">
        <v>2511</v>
      </c>
      <c r="F10" s="1063">
        <v>2</v>
      </c>
      <c r="G10" s="1065">
        <v>2647</v>
      </c>
      <c r="H10" s="1057">
        <v>7</v>
      </c>
      <c r="I10" s="1056">
        <v>11</v>
      </c>
      <c r="J10" s="1057">
        <v>1</v>
      </c>
      <c r="K10" s="1056">
        <v>6944</v>
      </c>
      <c r="L10" s="1045">
        <v>1</v>
      </c>
      <c r="M10" s="1046">
        <v>4616</v>
      </c>
      <c r="N10" s="1063">
        <v>2</v>
      </c>
      <c r="O10" s="1056">
        <v>3209</v>
      </c>
      <c r="P10" s="1045">
        <v>1</v>
      </c>
      <c r="Q10" s="1046">
        <v>11161</v>
      </c>
      <c r="R10" s="1063">
        <v>1</v>
      </c>
      <c r="S10" s="1056">
        <v>22117</v>
      </c>
      <c r="T10" s="1039">
        <v>3</v>
      </c>
      <c r="U10" s="1046">
        <v>11113</v>
      </c>
      <c r="V10" s="1039">
        <v>1</v>
      </c>
      <c r="W10" s="1059">
        <v>12235</v>
      </c>
      <c r="X10" s="1067">
        <f t="shared" ref="X10:X50" si="0">V10+T10+R10+P10+N10+L10+J10+H10+F10+D10</f>
        <v>21</v>
      </c>
      <c r="Y10" s="1068">
        <f t="shared" ref="Y10:Y50" si="1">W10+U10+S10+Q10+O10+M10+K10+I10+G10+E10</f>
        <v>76564</v>
      </c>
      <c r="Z10" s="1069">
        <v>1</v>
      </c>
    </row>
    <row r="11" spans="1:26" ht="15.75" x14ac:dyDescent="0.2">
      <c r="A11" s="66">
        <v>2</v>
      </c>
      <c r="B11" s="1149" t="s">
        <v>539</v>
      </c>
      <c r="C11" s="1064" t="s">
        <v>267</v>
      </c>
      <c r="D11" s="1057">
        <v>1</v>
      </c>
      <c r="E11" s="1062">
        <v>3577</v>
      </c>
      <c r="F11" s="1063">
        <v>1</v>
      </c>
      <c r="G11" s="1065">
        <v>5458</v>
      </c>
      <c r="H11" s="1045">
        <v>6</v>
      </c>
      <c r="I11" s="1044">
        <v>1113</v>
      </c>
      <c r="J11" s="1045">
        <v>2</v>
      </c>
      <c r="K11" s="1044">
        <v>2783</v>
      </c>
      <c r="L11" s="1045">
        <v>2</v>
      </c>
      <c r="M11" s="1046">
        <v>1087</v>
      </c>
      <c r="N11" s="1043">
        <v>6</v>
      </c>
      <c r="O11" s="1044">
        <v>1032</v>
      </c>
      <c r="P11" s="1045">
        <v>3</v>
      </c>
      <c r="Q11" s="1046">
        <v>2886</v>
      </c>
      <c r="R11" s="1043">
        <v>1</v>
      </c>
      <c r="S11" s="1044">
        <v>8330</v>
      </c>
      <c r="T11" s="1045">
        <v>4</v>
      </c>
      <c r="U11" s="1046">
        <v>10159</v>
      </c>
      <c r="V11" s="1043">
        <v>1</v>
      </c>
      <c r="W11" s="1044">
        <v>17315</v>
      </c>
      <c r="X11" s="1067">
        <f t="shared" si="0"/>
        <v>27</v>
      </c>
      <c r="Y11" s="1068">
        <f t="shared" si="1"/>
        <v>53740</v>
      </c>
      <c r="Z11" s="1069">
        <v>2</v>
      </c>
    </row>
    <row r="12" spans="1:26" ht="15.75" x14ac:dyDescent="0.2">
      <c r="A12" s="70">
        <v>3</v>
      </c>
      <c r="B12" s="1149" t="s">
        <v>546</v>
      </c>
      <c r="C12" s="1064" t="s">
        <v>547</v>
      </c>
      <c r="D12" s="1057">
        <v>5</v>
      </c>
      <c r="E12" s="1062">
        <v>1231</v>
      </c>
      <c r="F12" s="1063">
        <v>4</v>
      </c>
      <c r="G12" s="1065">
        <v>3794</v>
      </c>
      <c r="H12" s="1045">
        <v>1</v>
      </c>
      <c r="I12" s="1044">
        <v>2216</v>
      </c>
      <c r="J12" s="1045">
        <v>3</v>
      </c>
      <c r="K12" s="1044">
        <v>4215</v>
      </c>
      <c r="L12" s="1045">
        <v>1</v>
      </c>
      <c r="M12" s="1046">
        <v>4312</v>
      </c>
      <c r="N12" s="1043">
        <v>2</v>
      </c>
      <c r="O12" s="1044">
        <v>1150</v>
      </c>
      <c r="P12" s="1045">
        <v>1</v>
      </c>
      <c r="Q12" s="1046">
        <v>6404</v>
      </c>
      <c r="R12" s="1043">
        <v>4</v>
      </c>
      <c r="S12" s="1044">
        <v>3465</v>
      </c>
      <c r="T12" s="1045">
        <v>3</v>
      </c>
      <c r="U12" s="1046">
        <v>10287</v>
      </c>
      <c r="V12" s="1043">
        <v>5</v>
      </c>
      <c r="W12" s="1044">
        <v>8240</v>
      </c>
      <c r="X12" s="1067">
        <f t="shared" si="0"/>
        <v>29</v>
      </c>
      <c r="Y12" s="1068">
        <f t="shared" si="1"/>
        <v>45314</v>
      </c>
      <c r="Z12" s="1070">
        <v>3</v>
      </c>
    </row>
    <row r="13" spans="1:26" ht="15.75" x14ac:dyDescent="0.2">
      <c r="A13" s="70">
        <v>4</v>
      </c>
      <c r="B13" s="1149" t="s">
        <v>548</v>
      </c>
      <c r="C13" s="1064" t="s">
        <v>551</v>
      </c>
      <c r="D13" s="1057">
        <v>5</v>
      </c>
      <c r="E13" s="1062">
        <v>1863</v>
      </c>
      <c r="F13" s="1063">
        <v>2</v>
      </c>
      <c r="G13" s="1065">
        <v>5304</v>
      </c>
      <c r="H13" s="1045">
        <v>2</v>
      </c>
      <c r="I13" s="1044">
        <v>1046</v>
      </c>
      <c r="J13" s="1045">
        <v>10</v>
      </c>
      <c r="K13" s="1044">
        <v>0</v>
      </c>
      <c r="L13" s="1045">
        <v>3</v>
      </c>
      <c r="M13" s="1046">
        <v>637</v>
      </c>
      <c r="N13" s="1043">
        <v>10</v>
      </c>
      <c r="O13" s="1044">
        <v>0</v>
      </c>
      <c r="P13" s="1045">
        <v>2</v>
      </c>
      <c r="Q13" s="1046">
        <v>6270</v>
      </c>
      <c r="R13" s="1043">
        <v>5</v>
      </c>
      <c r="S13" s="1044">
        <v>3460</v>
      </c>
      <c r="T13" s="1045">
        <v>5</v>
      </c>
      <c r="U13" s="1046">
        <v>2142</v>
      </c>
      <c r="V13" s="1043">
        <v>4</v>
      </c>
      <c r="W13" s="1044">
        <v>8608</v>
      </c>
      <c r="X13" s="1067">
        <f t="shared" si="0"/>
        <v>48</v>
      </c>
      <c r="Y13" s="1068">
        <f t="shared" si="1"/>
        <v>29330</v>
      </c>
      <c r="Z13" s="1070">
        <v>4</v>
      </c>
    </row>
    <row r="14" spans="1:26" ht="15.75" x14ac:dyDescent="0.2">
      <c r="A14" s="66">
        <v>5</v>
      </c>
      <c r="B14" s="1149" t="s">
        <v>541</v>
      </c>
      <c r="C14" s="1064" t="s">
        <v>267</v>
      </c>
      <c r="D14" s="1057">
        <v>6</v>
      </c>
      <c r="E14" s="1062">
        <v>1028</v>
      </c>
      <c r="F14" s="1063">
        <v>9</v>
      </c>
      <c r="G14" s="1065">
        <v>1615</v>
      </c>
      <c r="H14" s="1045">
        <v>6</v>
      </c>
      <c r="I14" s="1044">
        <v>9</v>
      </c>
      <c r="J14" s="1045">
        <v>1</v>
      </c>
      <c r="K14" s="1044">
        <v>5496</v>
      </c>
      <c r="L14" s="1045">
        <v>5</v>
      </c>
      <c r="M14" s="1046">
        <v>286</v>
      </c>
      <c r="N14" s="1043">
        <v>6</v>
      </c>
      <c r="O14" s="1044">
        <v>852</v>
      </c>
      <c r="P14" s="1045">
        <v>7</v>
      </c>
      <c r="Q14" s="1046">
        <v>2642</v>
      </c>
      <c r="R14" s="1043">
        <v>7</v>
      </c>
      <c r="S14" s="1044">
        <v>3371</v>
      </c>
      <c r="T14" s="1045">
        <v>2</v>
      </c>
      <c r="U14" s="1046">
        <v>14546</v>
      </c>
      <c r="V14" s="1043">
        <v>2</v>
      </c>
      <c r="W14" s="1044">
        <v>10969</v>
      </c>
      <c r="X14" s="1067">
        <f t="shared" si="0"/>
        <v>51</v>
      </c>
      <c r="Y14" s="1068">
        <f t="shared" si="1"/>
        <v>40814</v>
      </c>
      <c r="Z14" s="1069">
        <v>5</v>
      </c>
    </row>
    <row r="15" spans="1:26" ht="15.75" x14ac:dyDescent="0.2">
      <c r="A15" s="70">
        <v>6</v>
      </c>
      <c r="B15" s="1149" t="s">
        <v>553</v>
      </c>
      <c r="C15" s="1064" t="s">
        <v>555</v>
      </c>
      <c r="D15" s="1057">
        <v>3</v>
      </c>
      <c r="E15" s="1062">
        <v>2528</v>
      </c>
      <c r="F15" s="1063">
        <v>1</v>
      </c>
      <c r="G15" s="1065">
        <v>6748</v>
      </c>
      <c r="H15" s="1045">
        <v>8.5</v>
      </c>
      <c r="I15" s="1044">
        <v>0</v>
      </c>
      <c r="J15" s="1045">
        <v>8</v>
      </c>
      <c r="K15" s="1044">
        <v>867</v>
      </c>
      <c r="L15" s="1045">
        <v>10</v>
      </c>
      <c r="M15" s="1046">
        <v>0</v>
      </c>
      <c r="N15" s="1043">
        <v>5</v>
      </c>
      <c r="O15" s="1044">
        <v>1832</v>
      </c>
      <c r="P15" s="1045">
        <v>5</v>
      </c>
      <c r="Q15" s="1046">
        <v>2233</v>
      </c>
      <c r="R15" s="1043">
        <v>7</v>
      </c>
      <c r="S15" s="1044">
        <v>3041</v>
      </c>
      <c r="T15" s="1045">
        <v>2</v>
      </c>
      <c r="U15" s="1046">
        <v>18576</v>
      </c>
      <c r="V15" s="1043">
        <v>2</v>
      </c>
      <c r="W15" s="1044">
        <v>12736</v>
      </c>
      <c r="X15" s="1067">
        <f t="shared" si="0"/>
        <v>51.5</v>
      </c>
      <c r="Y15" s="1068">
        <f t="shared" si="1"/>
        <v>48561</v>
      </c>
      <c r="Z15" s="1070">
        <v>6</v>
      </c>
    </row>
    <row r="16" spans="1:26" ht="15.75" x14ac:dyDescent="0.2">
      <c r="A16" s="66">
        <v>7</v>
      </c>
      <c r="B16" s="1149" t="s">
        <v>545</v>
      </c>
      <c r="C16" s="1064" t="s">
        <v>547</v>
      </c>
      <c r="D16" s="1057">
        <v>4</v>
      </c>
      <c r="E16" s="1062">
        <v>1929</v>
      </c>
      <c r="F16" s="1063">
        <v>5</v>
      </c>
      <c r="G16" s="1065">
        <v>3118</v>
      </c>
      <c r="H16" s="1045">
        <v>11</v>
      </c>
      <c r="I16" s="1044"/>
      <c r="J16" s="1045">
        <v>3</v>
      </c>
      <c r="K16" s="1044">
        <v>1921</v>
      </c>
      <c r="L16" s="1045">
        <v>11</v>
      </c>
      <c r="M16" s="1046"/>
      <c r="N16" s="1043">
        <v>1</v>
      </c>
      <c r="O16" s="1044">
        <v>3718</v>
      </c>
      <c r="P16" s="1045">
        <v>1</v>
      </c>
      <c r="Q16" s="1046">
        <v>4226</v>
      </c>
      <c r="R16" s="1043">
        <v>3</v>
      </c>
      <c r="S16" s="1044">
        <v>7637</v>
      </c>
      <c r="T16" s="1045">
        <v>4</v>
      </c>
      <c r="U16" s="1046">
        <v>3213</v>
      </c>
      <c r="V16" s="1043">
        <v>9</v>
      </c>
      <c r="W16" s="1044">
        <v>2058</v>
      </c>
      <c r="X16" s="1067">
        <f t="shared" si="0"/>
        <v>52</v>
      </c>
      <c r="Y16" s="1068">
        <f t="shared" si="1"/>
        <v>27820</v>
      </c>
      <c r="Z16" s="1069">
        <v>7</v>
      </c>
    </row>
    <row r="17" spans="1:26" ht="15.75" x14ac:dyDescent="0.2">
      <c r="A17" s="66">
        <v>8</v>
      </c>
      <c r="B17" s="1149" t="s">
        <v>554</v>
      </c>
      <c r="C17" s="1064" t="s">
        <v>555</v>
      </c>
      <c r="D17" s="1057">
        <v>4</v>
      </c>
      <c r="E17" s="1062">
        <v>1295</v>
      </c>
      <c r="F17" s="1063">
        <v>7</v>
      </c>
      <c r="G17" s="1065">
        <v>2355</v>
      </c>
      <c r="H17" s="1045">
        <v>4</v>
      </c>
      <c r="I17" s="1044">
        <v>1656</v>
      </c>
      <c r="J17" s="1045">
        <v>6</v>
      </c>
      <c r="K17" s="1044">
        <v>758</v>
      </c>
      <c r="L17" s="1045">
        <v>10</v>
      </c>
      <c r="M17" s="1046">
        <v>0</v>
      </c>
      <c r="N17" s="1043">
        <v>8</v>
      </c>
      <c r="O17" s="1044">
        <v>590</v>
      </c>
      <c r="P17" s="1045">
        <v>3</v>
      </c>
      <c r="Q17" s="1046">
        <v>4348</v>
      </c>
      <c r="R17" s="1043">
        <v>9</v>
      </c>
      <c r="S17" s="1044">
        <v>1239</v>
      </c>
      <c r="T17" s="1045">
        <v>1</v>
      </c>
      <c r="U17" s="1046">
        <v>25168</v>
      </c>
      <c r="V17" s="1043">
        <v>1</v>
      </c>
      <c r="W17" s="1044">
        <v>20543</v>
      </c>
      <c r="X17" s="1067">
        <f t="shared" si="0"/>
        <v>53</v>
      </c>
      <c r="Y17" s="1068">
        <f t="shared" si="1"/>
        <v>57952</v>
      </c>
      <c r="Z17" s="1069">
        <v>8</v>
      </c>
    </row>
    <row r="18" spans="1:26" ht="15.75" x14ac:dyDescent="0.2">
      <c r="A18" s="66">
        <v>9</v>
      </c>
      <c r="B18" s="1149" t="s">
        <v>563</v>
      </c>
      <c r="C18" s="1064" t="s">
        <v>533</v>
      </c>
      <c r="D18" s="1057">
        <v>5</v>
      </c>
      <c r="E18" s="1062">
        <v>1761</v>
      </c>
      <c r="F18" s="1063">
        <v>5</v>
      </c>
      <c r="G18" s="1065">
        <v>2218</v>
      </c>
      <c r="H18" s="1045">
        <v>3</v>
      </c>
      <c r="I18" s="1044">
        <v>1969</v>
      </c>
      <c r="J18" s="1045">
        <v>4</v>
      </c>
      <c r="K18" s="1044">
        <v>1760</v>
      </c>
      <c r="L18" s="1045">
        <v>8</v>
      </c>
      <c r="M18" s="1046">
        <v>131</v>
      </c>
      <c r="N18" s="1043">
        <v>10</v>
      </c>
      <c r="O18" s="1044">
        <v>58</v>
      </c>
      <c r="P18" s="1045">
        <v>4</v>
      </c>
      <c r="Q18" s="1046">
        <v>2888</v>
      </c>
      <c r="R18" s="1043">
        <v>4</v>
      </c>
      <c r="S18" s="1044">
        <v>7582</v>
      </c>
      <c r="T18" s="1045">
        <v>5</v>
      </c>
      <c r="U18" s="1046">
        <v>7527</v>
      </c>
      <c r="V18" s="1043">
        <v>7</v>
      </c>
      <c r="W18" s="1044">
        <v>4466</v>
      </c>
      <c r="X18" s="1067">
        <f t="shared" si="0"/>
        <v>55</v>
      </c>
      <c r="Y18" s="1068">
        <f t="shared" si="1"/>
        <v>30360</v>
      </c>
      <c r="Z18" s="1069">
        <v>9</v>
      </c>
    </row>
    <row r="19" spans="1:26" ht="15.75" x14ac:dyDescent="0.2">
      <c r="A19" s="70">
        <v>10</v>
      </c>
      <c r="B19" s="1149" t="s">
        <v>857</v>
      </c>
      <c r="C19" s="1064" t="s">
        <v>192</v>
      </c>
      <c r="D19" s="1057">
        <v>1</v>
      </c>
      <c r="E19" s="1062">
        <v>3401</v>
      </c>
      <c r="F19" s="1063">
        <v>8</v>
      </c>
      <c r="G19" s="1065">
        <v>744</v>
      </c>
      <c r="H19" s="1045">
        <v>5</v>
      </c>
      <c r="I19" s="1044">
        <v>38</v>
      </c>
      <c r="J19" s="1045">
        <v>8</v>
      </c>
      <c r="K19" s="1044">
        <v>670</v>
      </c>
      <c r="L19" s="1045">
        <v>9</v>
      </c>
      <c r="M19" s="1046">
        <v>128</v>
      </c>
      <c r="N19" s="1043">
        <v>5</v>
      </c>
      <c r="O19" s="1044">
        <v>2110</v>
      </c>
      <c r="P19" s="1045">
        <v>8</v>
      </c>
      <c r="Q19" s="1046">
        <v>1920</v>
      </c>
      <c r="R19" s="1043">
        <v>8</v>
      </c>
      <c r="S19" s="1044">
        <v>1326</v>
      </c>
      <c r="T19" s="1045">
        <v>3</v>
      </c>
      <c r="U19" s="1046">
        <v>12614</v>
      </c>
      <c r="V19" s="1043">
        <v>3</v>
      </c>
      <c r="W19" s="1044">
        <v>10271</v>
      </c>
      <c r="X19" s="1067">
        <f t="shared" si="0"/>
        <v>58</v>
      </c>
      <c r="Y19" s="1068">
        <f t="shared" si="1"/>
        <v>33222</v>
      </c>
      <c r="Z19" s="1070">
        <v>10</v>
      </c>
    </row>
    <row r="20" spans="1:26" ht="15.75" x14ac:dyDescent="0.2">
      <c r="A20" s="66">
        <v>11</v>
      </c>
      <c r="B20" s="1149" t="s">
        <v>564</v>
      </c>
      <c r="C20" s="1064" t="s">
        <v>533</v>
      </c>
      <c r="D20" s="1057">
        <v>7</v>
      </c>
      <c r="E20" s="1062">
        <v>625</v>
      </c>
      <c r="F20" s="1063">
        <v>3</v>
      </c>
      <c r="G20" s="1065">
        <v>4227</v>
      </c>
      <c r="H20" s="1045">
        <v>2</v>
      </c>
      <c r="I20" s="1044">
        <v>1917</v>
      </c>
      <c r="J20" s="1045">
        <v>3</v>
      </c>
      <c r="K20" s="1044">
        <v>5762</v>
      </c>
      <c r="L20" s="1045">
        <v>8</v>
      </c>
      <c r="M20" s="1046">
        <v>128</v>
      </c>
      <c r="N20" s="1043">
        <v>10</v>
      </c>
      <c r="O20" s="1044">
        <v>0</v>
      </c>
      <c r="P20" s="1045">
        <v>4</v>
      </c>
      <c r="Q20" s="1046">
        <v>1757</v>
      </c>
      <c r="R20" s="1043">
        <v>3</v>
      </c>
      <c r="S20" s="1044">
        <v>5029</v>
      </c>
      <c r="T20" s="1045">
        <v>8</v>
      </c>
      <c r="U20" s="1046">
        <v>2205</v>
      </c>
      <c r="V20" s="1043">
        <v>10</v>
      </c>
      <c r="W20" s="1044">
        <v>1645</v>
      </c>
      <c r="X20" s="1067">
        <f t="shared" si="0"/>
        <v>58</v>
      </c>
      <c r="Y20" s="1068">
        <f t="shared" si="1"/>
        <v>23295</v>
      </c>
      <c r="Z20" s="1069">
        <v>11</v>
      </c>
    </row>
    <row r="21" spans="1:26" ht="15.75" x14ac:dyDescent="0.2">
      <c r="A21" s="66">
        <v>12</v>
      </c>
      <c r="B21" s="1149" t="s">
        <v>562</v>
      </c>
      <c r="C21" s="1064" t="s">
        <v>533</v>
      </c>
      <c r="D21" s="1057">
        <v>10</v>
      </c>
      <c r="E21" s="1062">
        <v>1051</v>
      </c>
      <c r="F21" s="1063">
        <v>3</v>
      </c>
      <c r="G21" s="1065">
        <v>3900</v>
      </c>
      <c r="H21" s="1045">
        <v>1</v>
      </c>
      <c r="I21" s="1044">
        <v>2573</v>
      </c>
      <c r="J21" s="1045">
        <v>2</v>
      </c>
      <c r="K21" s="1044">
        <v>4495</v>
      </c>
      <c r="L21" s="1045">
        <v>8</v>
      </c>
      <c r="M21" s="1046">
        <v>211</v>
      </c>
      <c r="N21" s="1043">
        <v>7</v>
      </c>
      <c r="O21" s="1044">
        <v>838</v>
      </c>
      <c r="P21" s="1045">
        <v>4</v>
      </c>
      <c r="Q21" s="1046">
        <v>3460</v>
      </c>
      <c r="R21" s="1043">
        <v>10</v>
      </c>
      <c r="S21" s="1044">
        <v>981</v>
      </c>
      <c r="T21" s="1045">
        <v>6</v>
      </c>
      <c r="U21" s="1046">
        <v>2066</v>
      </c>
      <c r="V21" s="1043">
        <v>7</v>
      </c>
      <c r="W21" s="1044">
        <v>2089</v>
      </c>
      <c r="X21" s="1067">
        <f t="shared" si="0"/>
        <v>58</v>
      </c>
      <c r="Y21" s="1068">
        <f t="shared" si="1"/>
        <v>21664</v>
      </c>
      <c r="Z21" s="1069">
        <v>12</v>
      </c>
    </row>
    <row r="22" spans="1:26" ht="15.75" x14ac:dyDescent="0.2">
      <c r="A22" s="66">
        <v>13</v>
      </c>
      <c r="B22" s="1149" t="s">
        <v>565</v>
      </c>
      <c r="C22" s="1064" t="s">
        <v>534</v>
      </c>
      <c r="D22" s="1057">
        <v>4</v>
      </c>
      <c r="E22" s="1062">
        <v>2008</v>
      </c>
      <c r="F22" s="1063">
        <v>4</v>
      </c>
      <c r="G22" s="1065">
        <v>2374</v>
      </c>
      <c r="H22" s="1045">
        <v>5</v>
      </c>
      <c r="I22" s="1044">
        <v>1180</v>
      </c>
      <c r="J22" s="1045">
        <v>9</v>
      </c>
      <c r="K22" s="1044">
        <v>40</v>
      </c>
      <c r="L22" s="1045">
        <v>6</v>
      </c>
      <c r="M22" s="1046">
        <v>643</v>
      </c>
      <c r="N22" s="1043">
        <v>3</v>
      </c>
      <c r="O22" s="1044">
        <v>2655</v>
      </c>
      <c r="P22" s="1045">
        <v>8</v>
      </c>
      <c r="Q22" s="1046">
        <v>1351</v>
      </c>
      <c r="R22" s="1043">
        <v>6</v>
      </c>
      <c r="S22" s="1044">
        <v>1925</v>
      </c>
      <c r="T22" s="1045">
        <v>6</v>
      </c>
      <c r="U22" s="1046">
        <v>4751</v>
      </c>
      <c r="V22" s="1043">
        <v>7</v>
      </c>
      <c r="W22" s="1044">
        <v>3988</v>
      </c>
      <c r="X22" s="1067">
        <f t="shared" si="0"/>
        <v>58</v>
      </c>
      <c r="Y22" s="1068">
        <f t="shared" si="1"/>
        <v>20915</v>
      </c>
      <c r="Z22" s="1069">
        <v>13</v>
      </c>
    </row>
    <row r="23" spans="1:26" ht="15.75" x14ac:dyDescent="0.2">
      <c r="A23" s="66">
        <v>14</v>
      </c>
      <c r="B23" s="1149" t="s">
        <v>558</v>
      </c>
      <c r="C23" s="1064" t="s">
        <v>532</v>
      </c>
      <c r="D23" s="1057">
        <v>2</v>
      </c>
      <c r="E23" s="1062">
        <v>1726</v>
      </c>
      <c r="F23" s="1063">
        <v>2</v>
      </c>
      <c r="G23" s="1065">
        <v>5318</v>
      </c>
      <c r="H23" s="1045">
        <v>8.5</v>
      </c>
      <c r="I23" s="1044">
        <v>0</v>
      </c>
      <c r="J23" s="1045">
        <v>5</v>
      </c>
      <c r="K23" s="1044">
        <v>878</v>
      </c>
      <c r="L23" s="1045">
        <v>4</v>
      </c>
      <c r="M23" s="1046">
        <v>402</v>
      </c>
      <c r="N23" s="1043">
        <v>6</v>
      </c>
      <c r="O23" s="1044">
        <v>1944</v>
      </c>
      <c r="P23" s="1045">
        <v>2</v>
      </c>
      <c r="Q23" s="1046">
        <v>3141</v>
      </c>
      <c r="R23" s="1043">
        <v>10</v>
      </c>
      <c r="S23" s="1044">
        <v>1200</v>
      </c>
      <c r="T23" s="1045">
        <v>10</v>
      </c>
      <c r="U23" s="1046">
        <v>2465</v>
      </c>
      <c r="V23" s="1043">
        <v>10</v>
      </c>
      <c r="W23" s="1044">
        <v>807</v>
      </c>
      <c r="X23" s="1067">
        <f t="shared" si="0"/>
        <v>59.5</v>
      </c>
      <c r="Y23" s="1068">
        <f t="shared" si="1"/>
        <v>17881</v>
      </c>
      <c r="Z23" s="1069">
        <v>14</v>
      </c>
    </row>
    <row r="24" spans="1:26" ht="15.75" x14ac:dyDescent="0.2">
      <c r="A24" s="70">
        <v>15</v>
      </c>
      <c r="B24" s="1149" t="s">
        <v>854</v>
      </c>
      <c r="C24" s="1064" t="s">
        <v>192</v>
      </c>
      <c r="D24" s="1057">
        <v>11</v>
      </c>
      <c r="E24" s="1062">
        <v>0</v>
      </c>
      <c r="F24" s="1063">
        <v>11</v>
      </c>
      <c r="G24" s="1065">
        <v>0</v>
      </c>
      <c r="H24" s="1045">
        <v>4</v>
      </c>
      <c r="I24" s="1044">
        <v>821</v>
      </c>
      <c r="J24" s="1045">
        <v>1</v>
      </c>
      <c r="K24" s="1044">
        <v>3519</v>
      </c>
      <c r="L24" s="1045">
        <v>6</v>
      </c>
      <c r="M24" s="1046">
        <v>199</v>
      </c>
      <c r="N24" s="1043">
        <v>5</v>
      </c>
      <c r="O24" s="1044">
        <v>894</v>
      </c>
      <c r="P24" s="1045">
        <v>10</v>
      </c>
      <c r="Q24" s="1046">
        <v>1028</v>
      </c>
      <c r="R24" s="1043">
        <v>9</v>
      </c>
      <c r="S24" s="1044">
        <v>1396</v>
      </c>
      <c r="T24" s="1045">
        <v>1</v>
      </c>
      <c r="U24" s="1046"/>
      <c r="V24" s="1043">
        <v>3</v>
      </c>
      <c r="W24" s="1044">
        <v>11254</v>
      </c>
      <c r="X24" s="1067">
        <f t="shared" si="0"/>
        <v>61</v>
      </c>
      <c r="Y24" s="1068">
        <f t="shared" si="1"/>
        <v>19111</v>
      </c>
      <c r="Z24" s="1070">
        <v>15</v>
      </c>
    </row>
    <row r="25" spans="1:26" ht="15.75" x14ac:dyDescent="0.2">
      <c r="A25" s="70">
        <v>16</v>
      </c>
      <c r="B25" s="1149" t="s">
        <v>549</v>
      </c>
      <c r="C25" s="1064" t="s">
        <v>551</v>
      </c>
      <c r="D25" s="1057">
        <v>6</v>
      </c>
      <c r="E25" s="1062">
        <v>1652</v>
      </c>
      <c r="F25" s="1063">
        <v>6</v>
      </c>
      <c r="G25" s="1065">
        <v>2671</v>
      </c>
      <c r="H25" s="1045">
        <v>8.5</v>
      </c>
      <c r="I25" s="1044">
        <v>0</v>
      </c>
      <c r="J25" s="1045">
        <v>8</v>
      </c>
      <c r="K25" s="1044">
        <v>94</v>
      </c>
      <c r="L25" s="1045">
        <v>3</v>
      </c>
      <c r="M25" s="1046">
        <v>891</v>
      </c>
      <c r="N25" s="1043">
        <v>4</v>
      </c>
      <c r="O25" s="1044">
        <v>1913</v>
      </c>
      <c r="P25" s="1045">
        <v>9</v>
      </c>
      <c r="Q25" s="1046">
        <v>957</v>
      </c>
      <c r="R25" s="1043">
        <v>11</v>
      </c>
      <c r="S25" s="1044"/>
      <c r="T25" s="1045">
        <v>2</v>
      </c>
      <c r="U25" s="1046">
        <v>11908</v>
      </c>
      <c r="V25" s="1043">
        <v>6</v>
      </c>
      <c r="W25" s="1044">
        <v>6352</v>
      </c>
      <c r="X25" s="1067">
        <f t="shared" si="0"/>
        <v>63.5</v>
      </c>
      <c r="Y25" s="1068">
        <f t="shared" si="1"/>
        <v>26438</v>
      </c>
      <c r="Z25" s="1070">
        <v>16</v>
      </c>
    </row>
    <row r="26" spans="1:26" ht="15.75" x14ac:dyDescent="0.2">
      <c r="A26" s="70">
        <v>17</v>
      </c>
      <c r="B26" s="1149" t="s">
        <v>569</v>
      </c>
      <c r="C26" s="1064" t="s">
        <v>535</v>
      </c>
      <c r="D26" s="1057">
        <v>9</v>
      </c>
      <c r="E26" s="1062">
        <v>628</v>
      </c>
      <c r="F26" s="1063">
        <v>9</v>
      </c>
      <c r="G26" s="1065">
        <v>744</v>
      </c>
      <c r="H26" s="1045">
        <v>2</v>
      </c>
      <c r="I26" s="1044">
        <v>2064</v>
      </c>
      <c r="J26" s="1045">
        <v>6</v>
      </c>
      <c r="K26" s="1044">
        <v>1276</v>
      </c>
      <c r="L26" s="1045">
        <v>8</v>
      </c>
      <c r="M26" s="1046">
        <v>211</v>
      </c>
      <c r="N26" s="1043">
        <v>9</v>
      </c>
      <c r="O26" s="1044">
        <v>58</v>
      </c>
      <c r="P26" s="1045">
        <v>6</v>
      </c>
      <c r="Q26" s="1046">
        <v>1987</v>
      </c>
      <c r="R26" s="1043">
        <v>6</v>
      </c>
      <c r="S26" s="1044">
        <v>3685</v>
      </c>
      <c r="T26" s="1045">
        <v>7</v>
      </c>
      <c r="U26" s="1046">
        <v>4241</v>
      </c>
      <c r="V26" s="1043">
        <v>2</v>
      </c>
      <c r="W26" s="1044">
        <v>8538</v>
      </c>
      <c r="X26" s="1067">
        <f t="shared" si="0"/>
        <v>64</v>
      </c>
      <c r="Y26" s="1068">
        <f t="shared" si="1"/>
        <v>23432</v>
      </c>
      <c r="Z26" s="1070">
        <v>17</v>
      </c>
    </row>
    <row r="27" spans="1:26" ht="15.75" x14ac:dyDescent="0.2">
      <c r="A27" s="66">
        <v>18</v>
      </c>
      <c r="B27" s="1149" t="s">
        <v>543</v>
      </c>
      <c r="C27" s="1064" t="s">
        <v>192</v>
      </c>
      <c r="D27" s="1057">
        <v>3</v>
      </c>
      <c r="E27" s="1062">
        <v>1570</v>
      </c>
      <c r="F27" s="1063">
        <v>4</v>
      </c>
      <c r="G27" s="1065">
        <v>3462</v>
      </c>
      <c r="H27" s="1045">
        <v>8</v>
      </c>
      <c r="I27" s="1044">
        <v>20</v>
      </c>
      <c r="J27" s="1045">
        <v>2</v>
      </c>
      <c r="K27" s="1044">
        <v>6842</v>
      </c>
      <c r="L27" s="1045">
        <v>11</v>
      </c>
      <c r="M27" s="1046">
        <v>0</v>
      </c>
      <c r="N27" s="1043">
        <v>11</v>
      </c>
      <c r="O27" s="1044">
        <v>0</v>
      </c>
      <c r="P27" s="1045">
        <v>7</v>
      </c>
      <c r="Q27" s="1046">
        <v>1019</v>
      </c>
      <c r="R27" s="1043">
        <v>9</v>
      </c>
      <c r="S27" s="1044">
        <v>2860</v>
      </c>
      <c r="T27" s="1045">
        <v>4</v>
      </c>
      <c r="U27" s="1046">
        <v>9793</v>
      </c>
      <c r="V27" s="1043">
        <v>6</v>
      </c>
      <c r="W27" s="1044">
        <v>2272</v>
      </c>
      <c r="X27" s="1067">
        <f t="shared" si="0"/>
        <v>65</v>
      </c>
      <c r="Y27" s="1068">
        <f t="shared" si="1"/>
        <v>27838</v>
      </c>
      <c r="Z27" s="1069">
        <v>18</v>
      </c>
    </row>
    <row r="28" spans="1:26" ht="15.75" x14ac:dyDescent="0.2">
      <c r="A28" s="70">
        <v>19</v>
      </c>
      <c r="B28" s="1149" t="s">
        <v>568</v>
      </c>
      <c r="C28" s="1064" t="s">
        <v>535</v>
      </c>
      <c r="D28" s="1057">
        <v>9</v>
      </c>
      <c r="E28" s="1062">
        <v>1296</v>
      </c>
      <c r="F28" s="1063">
        <v>8</v>
      </c>
      <c r="G28" s="1065">
        <v>1829</v>
      </c>
      <c r="H28" s="1045">
        <v>6</v>
      </c>
      <c r="I28" s="1044">
        <v>35</v>
      </c>
      <c r="J28" s="1045">
        <v>4</v>
      </c>
      <c r="K28" s="1044">
        <v>1311</v>
      </c>
      <c r="L28" s="1045">
        <v>9</v>
      </c>
      <c r="M28" s="1046">
        <v>129</v>
      </c>
      <c r="N28" s="1043">
        <v>9</v>
      </c>
      <c r="O28" s="1044">
        <v>363</v>
      </c>
      <c r="P28" s="1045">
        <v>5</v>
      </c>
      <c r="Q28" s="1046">
        <v>1610</v>
      </c>
      <c r="R28" s="1043">
        <v>2</v>
      </c>
      <c r="S28" s="1044">
        <v>4565</v>
      </c>
      <c r="T28" s="1045">
        <v>7</v>
      </c>
      <c r="U28" s="1046">
        <v>1498</v>
      </c>
      <c r="V28" s="1043">
        <v>6</v>
      </c>
      <c r="W28" s="1044">
        <v>6805</v>
      </c>
      <c r="X28" s="1067">
        <f t="shared" si="0"/>
        <v>65</v>
      </c>
      <c r="Y28" s="1068">
        <f t="shared" si="1"/>
        <v>19441</v>
      </c>
      <c r="Z28" s="1070">
        <v>19</v>
      </c>
    </row>
    <row r="29" spans="1:26" ht="15.75" x14ac:dyDescent="0.2">
      <c r="A29" s="70">
        <v>20</v>
      </c>
      <c r="B29" s="1149" t="s">
        <v>550</v>
      </c>
      <c r="C29" s="1064" t="s">
        <v>551</v>
      </c>
      <c r="D29" s="1057">
        <v>1</v>
      </c>
      <c r="E29" s="1062">
        <v>1818</v>
      </c>
      <c r="F29" s="1063">
        <v>3</v>
      </c>
      <c r="G29" s="1065">
        <v>2539</v>
      </c>
      <c r="H29" s="1045">
        <v>1</v>
      </c>
      <c r="I29" s="1044">
        <v>2895</v>
      </c>
      <c r="J29" s="1045">
        <v>10</v>
      </c>
      <c r="K29" s="1044">
        <v>523</v>
      </c>
      <c r="L29" s="1045">
        <v>11</v>
      </c>
      <c r="M29" s="1046">
        <v>0</v>
      </c>
      <c r="N29" s="1043">
        <v>11</v>
      </c>
      <c r="O29" s="1044">
        <v>0</v>
      </c>
      <c r="P29" s="1045">
        <v>7</v>
      </c>
      <c r="Q29" s="1046">
        <v>1788</v>
      </c>
      <c r="R29" s="1043">
        <v>8</v>
      </c>
      <c r="S29" s="1044">
        <v>2044</v>
      </c>
      <c r="T29" s="1045">
        <v>8</v>
      </c>
      <c r="U29" s="1046">
        <v>3731</v>
      </c>
      <c r="V29" s="1043">
        <v>5</v>
      </c>
      <c r="W29" s="1044">
        <v>3112</v>
      </c>
      <c r="X29" s="1067">
        <f t="shared" si="0"/>
        <v>65</v>
      </c>
      <c r="Y29" s="1068">
        <f t="shared" si="1"/>
        <v>18450</v>
      </c>
      <c r="Z29" s="1070">
        <v>20</v>
      </c>
    </row>
    <row r="30" spans="1:26" ht="15.75" x14ac:dyDescent="0.2">
      <c r="A30" s="70">
        <v>21</v>
      </c>
      <c r="B30" s="1149" t="s">
        <v>570</v>
      </c>
      <c r="C30" s="1064" t="s">
        <v>535</v>
      </c>
      <c r="D30" s="1057">
        <v>9</v>
      </c>
      <c r="E30" s="1062">
        <v>462</v>
      </c>
      <c r="F30" s="1063">
        <v>11</v>
      </c>
      <c r="G30" s="1065">
        <v>0</v>
      </c>
      <c r="H30" s="1045">
        <v>11</v>
      </c>
      <c r="I30" s="1044">
        <v>0</v>
      </c>
      <c r="J30" s="1045">
        <v>7</v>
      </c>
      <c r="K30" s="1044">
        <v>482</v>
      </c>
      <c r="L30" s="1045">
        <v>1</v>
      </c>
      <c r="M30" s="1046">
        <v>1674</v>
      </c>
      <c r="N30" s="1043">
        <v>4</v>
      </c>
      <c r="O30" s="1044">
        <v>2195</v>
      </c>
      <c r="P30" s="1045">
        <v>5</v>
      </c>
      <c r="Q30" s="1046">
        <v>3407</v>
      </c>
      <c r="R30" s="1043">
        <v>8</v>
      </c>
      <c r="S30" s="1044">
        <v>3164</v>
      </c>
      <c r="T30" s="1045">
        <v>6</v>
      </c>
      <c r="U30" s="1046">
        <v>6025</v>
      </c>
      <c r="V30" s="1043">
        <v>4</v>
      </c>
      <c r="W30" s="1044">
        <v>7287</v>
      </c>
      <c r="X30" s="1067">
        <f t="shared" si="0"/>
        <v>66</v>
      </c>
      <c r="Y30" s="1068">
        <f t="shared" si="1"/>
        <v>24696</v>
      </c>
      <c r="Z30" s="1070">
        <v>21</v>
      </c>
    </row>
    <row r="31" spans="1:26" ht="15.75" x14ac:dyDescent="0.2">
      <c r="A31" s="70">
        <v>22</v>
      </c>
      <c r="B31" s="1149" t="s">
        <v>566</v>
      </c>
      <c r="C31" s="1064" t="s">
        <v>534</v>
      </c>
      <c r="D31" s="1057">
        <v>10</v>
      </c>
      <c r="E31" s="1062">
        <v>599</v>
      </c>
      <c r="F31" s="1063">
        <v>10</v>
      </c>
      <c r="G31" s="1065">
        <v>641</v>
      </c>
      <c r="H31" s="1045">
        <v>5</v>
      </c>
      <c r="I31" s="1044">
        <v>79</v>
      </c>
      <c r="J31" s="1045">
        <v>5</v>
      </c>
      <c r="K31" s="1044">
        <v>2578</v>
      </c>
      <c r="L31" s="1045">
        <v>7</v>
      </c>
      <c r="M31" s="1046">
        <v>168</v>
      </c>
      <c r="N31" s="1043">
        <v>4</v>
      </c>
      <c r="O31" s="1044">
        <v>987</v>
      </c>
      <c r="P31" s="1045">
        <v>10</v>
      </c>
      <c r="Q31" s="1046">
        <v>486</v>
      </c>
      <c r="R31" s="1043">
        <v>2</v>
      </c>
      <c r="S31" s="1044">
        <v>9975</v>
      </c>
      <c r="T31" s="1045">
        <v>8</v>
      </c>
      <c r="U31" s="1046">
        <v>1353</v>
      </c>
      <c r="V31" s="1043">
        <v>5</v>
      </c>
      <c r="W31" s="1044">
        <v>6475</v>
      </c>
      <c r="X31" s="1067">
        <f t="shared" si="0"/>
        <v>66</v>
      </c>
      <c r="Y31" s="1068">
        <f t="shared" si="1"/>
        <v>23341</v>
      </c>
      <c r="Z31" s="1070">
        <v>22</v>
      </c>
    </row>
    <row r="32" spans="1:26" ht="15.75" x14ac:dyDescent="0.2">
      <c r="A32" s="66">
        <v>23</v>
      </c>
      <c r="B32" s="1149" t="s">
        <v>559</v>
      </c>
      <c r="C32" s="1064" t="s">
        <v>27</v>
      </c>
      <c r="D32" s="1057">
        <v>3</v>
      </c>
      <c r="E32" s="1062">
        <v>2371</v>
      </c>
      <c r="F32" s="1063">
        <v>9</v>
      </c>
      <c r="G32" s="1065">
        <v>819</v>
      </c>
      <c r="H32" s="1045">
        <v>9</v>
      </c>
      <c r="I32" s="1044">
        <v>0</v>
      </c>
      <c r="J32" s="1045">
        <v>9</v>
      </c>
      <c r="K32" s="1044">
        <v>216</v>
      </c>
      <c r="L32" s="1045">
        <v>4</v>
      </c>
      <c r="M32" s="1046">
        <v>722</v>
      </c>
      <c r="N32" s="1043">
        <v>3</v>
      </c>
      <c r="O32" s="1044">
        <v>1095</v>
      </c>
      <c r="P32" s="1045">
        <v>8</v>
      </c>
      <c r="Q32" s="1046">
        <v>1017</v>
      </c>
      <c r="R32" s="1043">
        <v>5</v>
      </c>
      <c r="S32" s="1044">
        <v>5388</v>
      </c>
      <c r="T32" s="1045">
        <v>9</v>
      </c>
      <c r="U32" s="1046">
        <v>1047</v>
      </c>
      <c r="V32" s="1043">
        <v>8</v>
      </c>
      <c r="W32" s="1044">
        <v>2236</v>
      </c>
      <c r="X32" s="1067">
        <f t="shared" si="0"/>
        <v>67</v>
      </c>
      <c r="Y32" s="1068">
        <f t="shared" si="1"/>
        <v>14911</v>
      </c>
      <c r="Z32" s="1069">
        <v>23</v>
      </c>
    </row>
    <row r="33" spans="1:26" ht="15.75" x14ac:dyDescent="0.2">
      <c r="A33" s="70">
        <v>24</v>
      </c>
      <c r="B33" s="1149" t="s">
        <v>567</v>
      </c>
      <c r="C33" s="1064" t="s">
        <v>534</v>
      </c>
      <c r="D33" s="1057">
        <v>10</v>
      </c>
      <c r="E33" s="1062">
        <v>421</v>
      </c>
      <c r="F33" s="1063">
        <v>7</v>
      </c>
      <c r="G33" s="1065">
        <v>1879</v>
      </c>
      <c r="H33" s="1045">
        <v>4</v>
      </c>
      <c r="I33" s="1044">
        <v>914</v>
      </c>
      <c r="J33" s="1045">
        <v>5</v>
      </c>
      <c r="K33" s="1044">
        <v>1038</v>
      </c>
      <c r="L33" s="1045">
        <v>2</v>
      </c>
      <c r="M33" s="1046">
        <v>1012</v>
      </c>
      <c r="N33" s="1043">
        <v>8</v>
      </c>
      <c r="O33" s="1044">
        <v>723</v>
      </c>
      <c r="P33" s="1045">
        <v>6</v>
      </c>
      <c r="Q33" s="1046">
        <v>1563</v>
      </c>
      <c r="R33" s="1043">
        <v>5</v>
      </c>
      <c r="S33" s="1044">
        <v>3794</v>
      </c>
      <c r="T33" s="1045">
        <v>11</v>
      </c>
      <c r="U33" s="1046"/>
      <c r="V33" s="1043">
        <v>11</v>
      </c>
      <c r="W33" s="1044"/>
      <c r="X33" s="1067">
        <f t="shared" si="0"/>
        <v>69</v>
      </c>
      <c r="Y33" s="1068">
        <f t="shared" si="1"/>
        <v>11344</v>
      </c>
      <c r="Z33" s="1070">
        <v>24</v>
      </c>
    </row>
    <row r="34" spans="1:26" ht="15.75" x14ac:dyDescent="0.2">
      <c r="A34" s="70">
        <v>25</v>
      </c>
      <c r="B34" s="1149" t="s">
        <v>556</v>
      </c>
      <c r="C34" s="1064" t="s">
        <v>532</v>
      </c>
      <c r="D34" s="1057">
        <v>7</v>
      </c>
      <c r="E34" s="1062">
        <v>1745</v>
      </c>
      <c r="F34" s="1063">
        <v>1</v>
      </c>
      <c r="G34" s="1065">
        <v>3367</v>
      </c>
      <c r="H34" s="1045">
        <v>9</v>
      </c>
      <c r="I34" s="1044">
        <v>0</v>
      </c>
      <c r="J34" s="1045">
        <v>9</v>
      </c>
      <c r="K34" s="1044">
        <v>759</v>
      </c>
      <c r="L34" s="1045">
        <v>3</v>
      </c>
      <c r="M34" s="1046">
        <v>1061</v>
      </c>
      <c r="N34" s="1043">
        <v>7</v>
      </c>
      <c r="O34" s="1044">
        <v>833</v>
      </c>
      <c r="P34" s="1045">
        <v>9</v>
      </c>
      <c r="Q34" s="1046">
        <v>845</v>
      </c>
      <c r="R34" s="1043">
        <v>7</v>
      </c>
      <c r="S34" s="1044">
        <v>1732</v>
      </c>
      <c r="T34" s="1045">
        <v>11</v>
      </c>
      <c r="U34" s="1046"/>
      <c r="V34" s="1043">
        <v>11</v>
      </c>
      <c r="W34" s="1044"/>
      <c r="X34" s="1067">
        <f t="shared" si="0"/>
        <v>74</v>
      </c>
      <c r="Y34" s="1068">
        <f t="shared" si="1"/>
        <v>10342</v>
      </c>
      <c r="Z34" s="1070">
        <v>25</v>
      </c>
    </row>
    <row r="35" spans="1:26" ht="15.75" x14ac:dyDescent="0.2">
      <c r="A35" s="70">
        <v>26</v>
      </c>
      <c r="B35" s="1300" t="s">
        <v>890</v>
      </c>
      <c r="C35" s="1064" t="s">
        <v>555</v>
      </c>
      <c r="D35" s="1057">
        <v>11</v>
      </c>
      <c r="E35" s="1062"/>
      <c r="F35" s="1063">
        <v>11</v>
      </c>
      <c r="G35" s="1065"/>
      <c r="H35" s="1045">
        <v>11</v>
      </c>
      <c r="I35" s="1044"/>
      <c r="J35" s="1045">
        <v>11</v>
      </c>
      <c r="K35" s="1044"/>
      <c r="L35" s="1045">
        <v>11</v>
      </c>
      <c r="M35" s="1046"/>
      <c r="N35" s="1043">
        <v>11</v>
      </c>
      <c r="O35" s="1044"/>
      <c r="P35" s="1045">
        <v>2</v>
      </c>
      <c r="Q35" s="1046">
        <v>4341</v>
      </c>
      <c r="R35" s="1043">
        <v>6</v>
      </c>
      <c r="S35" s="1044">
        <v>3774</v>
      </c>
      <c r="T35" s="1045">
        <v>1</v>
      </c>
      <c r="U35" s="1046">
        <v>19318</v>
      </c>
      <c r="V35" s="1043">
        <v>3</v>
      </c>
      <c r="W35" s="1044">
        <v>6292</v>
      </c>
      <c r="X35" s="1067">
        <f t="shared" si="0"/>
        <v>78</v>
      </c>
      <c r="Y35" s="1068">
        <f t="shared" si="1"/>
        <v>33725</v>
      </c>
      <c r="Z35" s="1070">
        <v>26</v>
      </c>
    </row>
    <row r="36" spans="1:26" ht="15.75" x14ac:dyDescent="0.2">
      <c r="A36" s="66">
        <v>27</v>
      </c>
      <c r="B36" s="1149" t="s">
        <v>561</v>
      </c>
      <c r="C36" s="1064" t="s">
        <v>27</v>
      </c>
      <c r="D36" s="1057">
        <v>8</v>
      </c>
      <c r="E36" s="1062">
        <v>469</v>
      </c>
      <c r="F36" s="1063">
        <v>10</v>
      </c>
      <c r="G36" s="1065">
        <v>724</v>
      </c>
      <c r="H36" s="1045">
        <v>3</v>
      </c>
      <c r="I36" s="1044">
        <v>1001</v>
      </c>
      <c r="J36" s="1045">
        <v>6</v>
      </c>
      <c r="K36" s="1044">
        <v>986</v>
      </c>
      <c r="L36" s="1045">
        <v>6</v>
      </c>
      <c r="M36" s="1046">
        <v>246</v>
      </c>
      <c r="N36" s="1043">
        <v>3</v>
      </c>
      <c r="O36" s="1044">
        <v>2016</v>
      </c>
      <c r="P36" s="1045">
        <v>11</v>
      </c>
      <c r="Q36" s="1046"/>
      <c r="R36" s="1043">
        <v>11</v>
      </c>
      <c r="S36" s="1044"/>
      <c r="T36" s="1045">
        <v>11</v>
      </c>
      <c r="U36" s="1046"/>
      <c r="V36" s="1043">
        <v>11</v>
      </c>
      <c r="W36" s="1044"/>
      <c r="X36" s="1067">
        <f t="shared" si="0"/>
        <v>80</v>
      </c>
      <c r="Y36" s="1068">
        <f t="shared" si="1"/>
        <v>5442</v>
      </c>
      <c r="Z36" s="1069">
        <v>27</v>
      </c>
    </row>
    <row r="37" spans="1:26" ht="15.75" x14ac:dyDescent="0.2">
      <c r="A37" s="70">
        <v>28</v>
      </c>
      <c r="B37" s="1149" t="s">
        <v>552</v>
      </c>
      <c r="C37" s="1064" t="s">
        <v>555</v>
      </c>
      <c r="D37" s="1057">
        <v>8</v>
      </c>
      <c r="E37" s="1062">
        <v>1325</v>
      </c>
      <c r="F37" s="1063">
        <v>6</v>
      </c>
      <c r="G37" s="1065">
        <v>1477</v>
      </c>
      <c r="H37" s="1045">
        <v>3</v>
      </c>
      <c r="I37" s="1044">
        <v>860</v>
      </c>
      <c r="J37" s="1096">
        <v>4</v>
      </c>
      <c r="K37" s="1296">
        <v>2847</v>
      </c>
      <c r="L37" s="1096">
        <v>10</v>
      </c>
      <c r="M37" s="1097">
        <v>0</v>
      </c>
      <c r="N37" s="1043">
        <v>7</v>
      </c>
      <c r="O37" s="1044">
        <v>865</v>
      </c>
      <c r="P37" s="1096">
        <v>11</v>
      </c>
      <c r="Q37" s="1097"/>
      <c r="R37" s="1043">
        <v>11</v>
      </c>
      <c r="S37" s="1044"/>
      <c r="T37" s="1045">
        <v>11</v>
      </c>
      <c r="U37" s="1046"/>
      <c r="V37" s="1043">
        <v>11</v>
      </c>
      <c r="W37" s="1044"/>
      <c r="X37" s="1067">
        <f t="shared" si="0"/>
        <v>82</v>
      </c>
      <c r="Y37" s="1068">
        <f t="shared" si="1"/>
        <v>7374</v>
      </c>
      <c r="Z37" s="1070">
        <v>28</v>
      </c>
    </row>
    <row r="38" spans="1:26" ht="15.75" x14ac:dyDescent="0.2">
      <c r="A38" s="70">
        <v>29</v>
      </c>
      <c r="B38" s="1149" t="s">
        <v>560</v>
      </c>
      <c r="C38" s="1064" t="s">
        <v>27</v>
      </c>
      <c r="D38" s="1057">
        <v>7</v>
      </c>
      <c r="E38" s="1062">
        <v>902</v>
      </c>
      <c r="F38" s="1063">
        <v>10</v>
      </c>
      <c r="G38" s="1065">
        <v>473</v>
      </c>
      <c r="H38" s="1045">
        <v>9.5</v>
      </c>
      <c r="I38" s="1044">
        <v>0</v>
      </c>
      <c r="J38" s="1045">
        <v>10</v>
      </c>
      <c r="K38" s="1044">
        <v>0</v>
      </c>
      <c r="L38" s="1045">
        <v>9</v>
      </c>
      <c r="M38" s="1046">
        <v>64</v>
      </c>
      <c r="N38" s="1043">
        <v>9</v>
      </c>
      <c r="O38" s="1044">
        <v>243</v>
      </c>
      <c r="P38" s="1045">
        <v>9</v>
      </c>
      <c r="Q38" s="1046">
        <v>1038</v>
      </c>
      <c r="R38" s="1043">
        <v>3</v>
      </c>
      <c r="S38" s="1044">
        <v>3760</v>
      </c>
      <c r="T38" s="1045">
        <v>7</v>
      </c>
      <c r="U38" s="1046">
        <v>6005</v>
      </c>
      <c r="V38" s="1043">
        <v>9</v>
      </c>
      <c r="W38" s="1044">
        <v>931</v>
      </c>
      <c r="X38" s="1067">
        <f t="shared" si="0"/>
        <v>82.5</v>
      </c>
      <c r="Y38" s="1068">
        <f t="shared" si="1"/>
        <v>13416</v>
      </c>
      <c r="Z38" s="1070">
        <v>29</v>
      </c>
    </row>
    <row r="39" spans="1:26" ht="15.75" x14ac:dyDescent="0.2">
      <c r="A39" s="66">
        <v>30</v>
      </c>
      <c r="B39" s="1149" t="s">
        <v>542</v>
      </c>
      <c r="C39" s="1064" t="s">
        <v>192</v>
      </c>
      <c r="D39" s="1057">
        <v>6</v>
      </c>
      <c r="E39" s="1062">
        <v>1844</v>
      </c>
      <c r="F39" s="1063">
        <v>5</v>
      </c>
      <c r="G39" s="1065">
        <v>3332</v>
      </c>
      <c r="H39" s="1045">
        <v>11</v>
      </c>
      <c r="I39" s="1044">
        <v>0</v>
      </c>
      <c r="J39" s="1051">
        <v>11</v>
      </c>
      <c r="K39" s="1297">
        <v>0</v>
      </c>
      <c r="L39" s="1051">
        <v>7</v>
      </c>
      <c r="M39" s="1052">
        <v>292</v>
      </c>
      <c r="N39" s="1043">
        <v>2</v>
      </c>
      <c r="O39" s="1044">
        <v>2616</v>
      </c>
      <c r="P39" s="1051">
        <v>11</v>
      </c>
      <c r="Q39" s="1052"/>
      <c r="R39" s="1043">
        <v>11</v>
      </c>
      <c r="S39" s="1044"/>
      <c r="T39" s="1045">
        <v>11</v>
      </c>
      <c r="U39" s="1046"/>
      <c r="V39" s="1043">
        <v>11</v>
      </c>
      <c r="W39" s="1044"/>
      <c r="X39" s="1067">
        <f t="shared" si="0"/>
        <v>86</v>
      </c>
      <c r="Y39" s="1068">
        <f t="shared" si="1"/>
        <v>8084</v>
      </c>
      <c r="Z39" s="1069">
        <v>30</v>
      </c>
    </row>
    <row r="40" spans="1:26" ht="15.75" x14ac:dyDescent="0.2">
      <c r="A40" s="70">
        <v>31</v>
      </c>
      <c r="B40" s="1149" t="s">
        <v>557</v>
      </c>
      <c r="C40" s="1064" t="s">
        <v>532</v>
      </c>
      <c r="D40" s="1057">
        <v>8</v>
      </c>
      <c r="E40" s="1062">
        <v>634</v>
      </c>
      <c r="F40" s="1063">
        <v>6</v>
      </c>
      <c r="G40" s="1065">
        <v>3120</v>
      </c>
      <c r="H40" s="1045">
        <v>9.5</v>
      </c>
      <c r="I40" s="1044">
        <v>0</v>
      </c>
      <c r="J40" s="1045">
        <v>7</v>
      </c>
      <c r="K40" s="1044">
        <v>779</v>
      </c>
      <c r="L40" s="1045">
        <v>11</v>
      </c>
      <c r="M40" s="1046">
        <v>0</v>
      </c>
      <c r="N40" s="1043">
        <v>11</v>
      </c>
      <c r="O40" s="1044">
        <v>0</v>
      </c>
      <c r="P40" s="1045">
        <v>10</v>
      </c>
      <c r="Q40" s="1046">
        <v>612</v>
      </c>
      <c r="R40" s="1043">
        <v>10</v>
      </c>
      <c r="S40" s="1044">
        <v>1254</v>
      </c>
      <c r="T40" s="1045">
        <v>5</v>
      </c>
      <c r="U40" s="1046">
        <v>8403</v>
      </c>
      <c r="V40" s="1043">
        <v>10</v>
      </c>
      <c r="W40" s="1044">
        <v>1488</v>
      </c>
      <c r="X40" s="1067">
        <f t="shared" si="0"/>
        <v>87.5</v>
      </c>
      <c r="Y40" s="1068">
        <f t="shared" si="1"/>
        <v>16290</v>
      </c>
      <c r="Z40" s="1070">
        <v>31</v>
      </c>
    </row>
    <row r="41" spans="1:26" ht="15.75" x14ac:dyDescent="0.2">
      <c r="A41" s="66">
        <v>32</v>
      </c>
      <c r="B41" s="1300" t="s">
        <v>858</v>
      </c>
      <c r="C41" s="1064" t="s">
        <v>532</v>
      </c>
      <c r="D41" s="1057">
        <v>11</v>
      </c>
      <c r="E41" s="1062">
        <v>0</v>
      </c>
      <c r="F41" s="1063">
        <v>11</v>
      </c>
      <c r="G41" s="1065">
        <v>0</v>
      </c>
      <c r="H41" s="1045">
        <v>11</v>
      </c>
      <c r="I41" s="1044">
        <v>0</v>
      </c>
      <c r="J41" s="1045">
        <v>11</v>
      </c>
      <c r="K41" s="1044">
        <v>0</v>
      </c>
      <c r="L41" s="1045">
        <v>5</v>
      </c>
      <c r="M41" s="1046">
        <v>286</v>
      </c>
      <c r="N41" s="1043">
        <v>1</v>
      </c>
      <c r="O41" s="1044">
        <v>1176</v>
      </c>
      <c r="P41" s="1045">
        <v>11</v>
      </c>
      <c r="Q41" s="1046"/>
      <c r="R41" s="1043">
        <v>11</v>
      </c>
      <c r="S41" s="1044"/>
      <c r="T41" s="1045">
        <v>9</v>
      </c>
      <c r="U41" s="1046">
        <v>687</v>
      </c>
      <c r="V41" s="1043">
        <v>8</v>
      </c>
      <c r="W41" s="1044">
        <v>2565</v>
      </c>
      <c r="X41" s="1067">
        <f t="shared" si="0"/>
        <v>89</v>
      </c>
      <c r="Y41" s="1068">
        <f t="shared" si="1"/>
        <v>4714</v>
      </c>
      <c r="Z41" s="1069">
        <v>32</v>
      </c>
    </row>
    <row r="42" spans="1:26" ht="15.75" x14ac:dyDescent="0.2">
      <c r="A42" s="70">
        <v>33</v>
      </c>
      <c r="B42" s="1300" t="s">
        <v>859</v>
      </c>
      <c r="C42" s="1064" t="s">
        <v>551</v>
      </c>
      <c r="D42" s="1057">
        <v>11</v>
      </c>
      <c r="E42" s="1062">
        <v>0</v>
      </c>
      <c r="F42" s="1063">
        <v>11</v>
      </c>
      <c r="G42" s="1065">
        <v>0</v>
      </c>
      <c r="H42" s="1045">
        <v>11</v>
      </c>
      <c r="I42" s="1044">
        <v>0</v>
      </c>
      <c r="J42" s="1045">
        <v>11</v>
      </c>
      <c r="K42" s="1044">
        <v>0</v>
      </c>
      <c r="L42" s="1045">
        <v>4</v>
      </c>
      <c r="M42" s="1046">
        <v>899</v>
      </c>
      <c r="N42" s="1043">
        <v>1</v>
      </c>
      <c r="O42" s="1044">
        <v>3442</v>
      </c>
      <c r="P42" s="1045">
        <v>11</v>
      </c>
      <c r="Q42" s="1046"/>
      <c r="R42" s="1043">
        <v>11</v>
      </c>
      <c r="S42" s="1044"/>
      <c r="T42" s="1045">
        <v>11</v>
      </c>
      <c r="U42" s="1046"/>
      <c r="V42" s="1043">
        <v>11</v>
      </c>
      <c r="W42" s="1044"/>
      <c r="X42" s="1067">
        <f t="shared" si="0"/>
        <v>93</v>
      </c>
      <c r="Y42" s="1068">
        <f t="shared" si="1"/>
        <v>4341</v>
      </c>
      <c r="Z42" s="1301">
        <v>33</v>
      </c>
    </row>
    <row r="43" spans="1:26" ht="15.75" x14ac:dyDescent="0.2">
      <c r="A43" s="66">
        <v>34</v>
      </c>
      <c r="B43" s="1149" t="s">
        <v>891</v>
      </c>
      <c r="C43" s="1064" t="s">
        <v>27</v>
      </c>
      <c r="D43" s="1057">
        <v>11</v>
      </c>
      <c r="E43" s="1062"/>
      <c r="F43" s="1063">
        <v>11</v>
      </c>
      <c r="G43" s="1065"/>
      <c r="H43" s="1045">
        <v>11</v>
      </c>
      <c r="I43" s="1046"/>
      <c r="J43" s="1043">
        <v>11</v>
      </c>
      <c r="K43" s="1044"/>
      <c r="L43" s="1045">
        <v>11</v>
      </c>
      <c r="M43" s="1046"/>
      <c r="N43" s="1043">
        <v>11</v>
      </c>
      <c r="O43" s="1044"/>
      <c r="P43" s="1045">
        <v>6</v>
      </c>
      <c r="Q43" s="1046">
        <v>3351</v>
      </c>
      <c r="R43" s="1043">
        <v>2</v>
      </c>
      <c r="S43" s="1044">
        <v>5493</v>
      </c>
      <c r="T43" s="1045">
        <v>11</v>
      </c>
      <c r="U43" s="1046"/>
      <c r="V43" s="1043">
        <v>11</v>
      </c>
      <c r="W43" s="1044"/>
      <c r="X43" s="1067">
        <f t="shared" si="0"/>
        <v>96</v>
      </c>
      <c r="Y43" s="1068">
        <f t="shared" si="1"/>
        <v>8844</v>
      </c>
      <c r="Z43" s="1301">
        <v>34</v>
      </c>
    </row>
    <row r="44" spans="1:26" ht="16.5" x14ac:dyDescent="0.2">
      <c r="A44" s="70">
        <v>35</v>
      </c>
      <c r="B44" s="1149" t="s">
        <v>892</v>
      </c>
      <c r="C44" s="1054" t="s">
        <v>551</v>
      </c>
      <c r="D44" s="1045">
        <v>11</v>
      </c>
      <c r="E44" s="1046"/>
      <c r="F44" s="1043">
        <v>11</v>
      </c>
      <c r="G44" s="1044"/>
      <c r="H44" s="1045">
        <v>11</v>
      </c>
      <c r="I44" s="1046"/>
      <c r="J44" s="1043">
        <v>11</v>
      </c>
      <c r="K44" s="1044"/>
      <c r="L44" s="1045">
        <v>11</v>
      </c>
      <c r="M44" s="1046"/>
      <c r="N44" s="1043">
        <v>11</v>
      </c>
      <c r="O44" s="1044"/>
      <c r="P44" s="1045">
        <v>11</v>
      </c>
      <c r="Q44" s="1046"/>
      <c r="R44" s="1043">
        <v>1</v>
      </c>
      <c r="S44" s="1044">
        <v>10744</v>
      </c>
      <c r="T44" s="1045">
        <v>11</v>
      </c>
      <c r="U44" s="1046"/>
      <c r="V44" s="1043">
        <v>11</v>
      </c>
      <c r="W44" s="1044"/>
      <c r="X44" s="1067">
        <f t="shared" si="0"/>
        <v>100</v>
      </c>
      <c r="Y44" s="1068">
        <f t="shared" si="1"/>
        <v>10744</v>
      </c>
      <c r="Z44" s="1302">
        <v>35</v>
      </c>
    </row>
    <row r="45" spans="1:26" ht="16.5" x14ac:dyDescent="0.2">
      <c r="A45" s="70">
        <v>36</v>
      </c>
      <c r="B45" s="1149" t="s">
        <v>855</v>
      </c>
      <c r="C45" s="1054" t="s">
        <v>547</v>
      </c>
      <c r="D45" s="1045">
        <v>11</v>
      </c>
      <c r="E45" s="1046"/>
      <c r="F45" s="1043">
        <v>11</v>
      </c>
      <c r="G45" s="1044"/>
      <c r="H45" s="1045">
        <v>7</v>
      </c>
      <c r="I45" s="1046">
        <v>46</v>
      </c>
      <c r="J45" s="1043">
        <v>11</v>
      </c>
      <c r="K45" s="1044"/>
      <c r="L45" s="1045">
        <v>5</v>
      </c>
      <c r="M45" s="1046">
        <v>767</v>
      </c>
      <c r="N45" s="1043">
        <v>11</v>
      </c>
      <c r="O45" s="1044"/>
      <c r="P45" s="1045">
        <v>11</v>
      </c>
      <c r="Q45" s="1046"/>
      <c r="R45" s="1043">
        <v>11</v>
      </c>
      <c r="S45" s="1044"/>
      <c r="T45" s="1045">
        <v>11</v>
      </c>
      <c r="U45" s="1046"/>
      <c r="V45" s="1043">
        <v>11</v>
      </c>
      <c r="W45" s="1044"/>
      <c r="X45" s="1067">
        <f t="shared" si="0"/>
        <v>100</v>
      </c>
      <c r="Y45" s="1068">
        <f t="shared" si="1"/>
        <v>813</v>
      </c>
      <c r="Z45" s="1302">
        <v>36</v>
      </c>
    </row>
    <row r="46" spans="1:26" ht="16.5" x14ac:dyDescent="0.2">
      <c r="A46" s="70">
        <v>37</v>
      </c>
      <c r="B46" s="1149" t="s">
        <v>540</v>
      </c>
      <c r="C46" s="1054" t="s">
        <v>267</v>
      </c>
      <c r="D46" s="1045">
        <f>+F46+H46+J46+L46+N46+T46+V46</f>
        <v>47</v>
      </c>
      <c r="E46" s="1046">
        <v>2876</v>
      </c>
      <c r="F46" s="1043">
        <v>7</v>
      </c>
      <c r="G46" s="1044">
        <v>1022</v>
      </c>
      <c r="H46" s="1045">
        <v>9</v>
      </c>
      <c r="I46" s="1046">
        <v>0</v>
      </c>
      <c r="J46" s="1043">
        <v>7</v>
      </c>
      <c r="K46" s="1044">
        <v>943</v>
      </c>
      <c r="L46" s="1045">
        <v>2</v>
      </c>
      <c r="M46" s="1046">
        <v>1322</v>
      </c>
      <c r="N46" s="1043">
        <v>8</v>
      </c>
      <c r="O46" s="1044">
        <v>752</v>
      </c>
      <c r="P46" s="1045">
        <v>3</v>
      </c>
      <c r="Q46" s="1046">
        <v>3105</v>
      </c>
      <c r="R46" s="1043">
        <v>4</v>
      </c>
      <c r="S46" s="1044">
        <v>3932</v>
      </c>
      <c r="T46" s="1045">
        <v>10</v>
      </c>
      <c r="U46" s="1046">
        <v>328</v>
      </c>
      <c r="V46" s="1043">
        <v>4</v>
      </c>
      <c r="W46" s="1044">
        <v>4490</v>
      </c>
      <c r="X46" s="1067">
        <f t="shared" si="0"/>
        <v>101</v>
      </c>
      <c r="Y46" s="1068">
        <f t="shared" si="1"/>
        <v>18770</v>
      </c>
      <c r="Z46" s="1302">
        <v>37</v>
      </c>
    </row>
    <row r="47" spans="1:26" ht="16.5" x14ac:dyDescent="0.2">
      <c r="A47" s="70">
        <v>38</v>
      </c>
      <c r="B47" s="1149" t="s">
        <v>970</v>
      </c>
      <c r="C47" s="1054" t="s">
        <v>534</v>
      </c>
      <c r="D47" s="1045">
        <v>11</v>
      </c>
      <c r="E47" s="1046"/>
      <c r="F47" s="1043">
        <v>11</v>
      </c>
      <c r="G47" s="1044"/>
      <c r="H47" s="1045">
        <v>11</v>
      </c>
      <c r="I47" s="1046"/>
      <c r="J47" s="1043">
        <v>11</v>
      </c>
      <c r="K47" s="1044"/>
      <c r="L47" s="1045">
        <v>11</v>
      </c>
      <c r="M47" s="1046"/>
      <c r="N47" s="1043">
        <v>11</v>
      </c>
      <c r="O47" s="1044"/>
      <c r="P47" s="1045">
        <v>11</v>
      </c>
      <c r="Q47" s="1046"/>
      <c r="R47" s="1043">
        <v>11</v>
      </c>
      <c r="S47" s="1044"/>
      <c r="T47" s="1045">
        <v>9</v>
      </c>
      <c r="U47" s="1046">
        <v>3502</v>
      </c>
      <c r="V47" s="1043">
        <v>7</v>
      </c>
      <c r="W47" s="1044">
        <v>3988</v>
      </c>
      <c r="X47" s="1067">
        <f t="shared" si="0"/>
        <v>104</v>
      </c>
      <c r="Y47" s="1068">
        <f t="shared" si="1"/>
        <v>7490</v>
      </c>
      <c r="Z47" s="1302">
        <v>38</v>
      </c>
    </row>
    <row r="48" spans="1:26" ht="16.5" x14ac:dyDescent="0.2">
      <c r="A48" s="70">
        <v>39</v>
      </c>
      <c r="B48" s="1149" t="s">
        <v>51</v>
      </c>
      <c r="C48" s="1054" t="s">
        <v>27</v>
      </c>
      <c r="D48" s="1045">
        <v>11</v>
      </c>
      <c r="E48" s="1046"/>
      <c r="F48" s="1043">
        <v>11</v>
      </c>
      <c r="G48" s="1044"/>
      <c r="H48" s="1045">
        <v>11</v>
      </c>
      <c r="I48" s="1046"/>
      <c r="J48" s="1043">
        <v>11</v>
      </c>
      <c r="K48" s="1044"/>
      <c r="L48" s="1045">
        <v>11</v>
      </c>
      <c r="M48" s="1046"/>
      <c r="N48" s="1043">
        <v>11</v>
      </c>
      <c r="O48" s="1044"/>
      <c r="P48" s="1045">
        <v>11</v>
      </c>
      <c r="Q48" s="1046"/>
      <c r="R48" s="1043">
        <v>11</v>
      </c>
      <c r="S48" s="1044"/>
      <c r="T48" s="1045">
        <v>10</v>
      </c>
      <c r="U48" s="1046">
        <v>586</v>
      </c>
      <c r="V48" s="1043">
        <v>9</v>
      </c>
      <c r="W48" s="1044">
        <v>2189</v>
      </c>
      <c r="X48" s="1067">
        <f t="shared" si="0"/>
        <v>107</v>
      </c>
      <c r="Y48" s="1068">
        <f t="shared" si="1"/>
        <v>2775</v>
      </c>
      <c r="Z48" s="1302">
        <v>39</v>
      </c>
    </row>
    <row r="49" spans="1:26" ht="16.5" x14ac:dyDescent="0.2">
      <c r="A49" s="70">
        <v>40</v>
      </c>
      <c r="B49" s="1149" t="s">
        <v>571</v>
      </c>
      <c r="C49" s="1054" t="s">
        <v>535</v>
      </c>
      <c r="D49" s="1045">
        <v>11</v>
      </c>
      <c r="E49" s="1046">
        <v>0</v>
      </c>
      <c r="F49" s="1043">
        <v>8</v>
      </c>
      <c r="G49" s="1044">
        <v>2345</v>
      </c>
      <c r="H49" s="1045">
        <v>11</v>
      </c>
      <c r="I49" s="1046">
        <v>0</v>
      </c>
      <c r="J49" s="1043">
        <v>11</v>
      </c>
      <c r="K49" s="1044">
        <v>0</v>
      </c>
      <c r="L49" s="1045">
        <v>11</v>
      </c>
      <c r="M49" s="1046">
        <v>0</v>
      </c>
      <c r="N49" s="1043">
        <v>11</v>
      </c>
      <c r="O49" s="1044">
        <v>0</v>
      </c>
      <c r="P49" s="1045">
        <v>11</v>
      </c>
      <c r="Q49" s="1046"/>
      <c r="R49" s="1043">
        <v>11</v>
      </c>
      <c r="S49" s="1044"/>
      <c r="T49" s="1045">
        <v>11</v>
      </c>
      <c r="U49" s="1046"/>
      <c r="V49" s="1043">
        <v>11</v>
      </c>
      <c r="W49" s="1044"/>
      <c r="X49" s="1067">
        <f t="shared" si="0"/>
        <v>107</v>
      </c>
      <c r="Y49" s="1068">
        <f t="shared" si="1"/>
        <v>2345</v>
      </c>
      <c r="Z49" s="1302">
        <v>40</v>
      </c>
    </row>
    <row r="50" spans="1:26" ht="17.25" thickBot="1" x14ac:dyDescent="0.25">
      <c r="A50" s="1058">
        <v>41</v>
      </c>
      <c r="B50" s="1354" t="s">
        <v>856</v>
      </c>
      <c r="C50" s="1061" t="s">
        <v>535</v>
      </c>
      <c r="D50" s="1049">
        <v>11</v>
      </c>
      <c r="E50" s="1050">
        <v>0</v>
      </c>
      <c r="F50" s="1047">
        <v>11</v>
      </c>
      <c r="G50" s="1048">
        <v>0</v>
      </c>
      <c r="H50" s="1049">
        <v>8.5</v>
      </c>
      <c r="I50" s="1050">
        <v>0</v>
      </c>
      <c r="J50" s="1047">
        <v>11</v>
      </c>
      <c r="K50" s="1048">
        <v>0</v>
      </c>
      <c r="L50" s="1049">
        <v>11</v>
      </c>
      <c r="M50" s="1050">
        <v>0</v>
      </c>
      <c r="N50" s="1047">
        <v>11</v>
      </c>
      <c r="O50" s="1048">
        <v>0</v>
      </c>
      <c r="P50" s="1049">
        <v>11</v>
      </c>
      <c r="Q50" s="1050"/>
      <c r="R50" s="1047">
        <v>11</v>
      </c>
      <c r="S50" s="1048"/>
      <c r="T50" s="1049">
        <v>11</v>
      </c>
      <c r="U50" s="1050"/>
      <c r="V50" s="1047">
        <v>11</v>
      </c>
      <c r="W50" s="1048"/>
      <c r="X50" s="1067">
        <f t="shared" si="0"/>
        <v>107.5</v>
      </c>
      <c r="Y50" s="1068">
        <f t="shared" si="1"/>
        <v>0</v>
      </c>
      <c r="Z50" s="1302">
        <v>41</v>
      </c>
    </row>
    <row r="51" spans="1:26" ht="13.5" thickTop="1" x14ac:dyDescent="0.2"/>
  </sheetData>
  <sortState ref="B10:Y50">
    <sortCondition ref="X10:X50"/>
    <sortCondition descending="1" ref="Y10:Y50"/>
  </sortState>
  <mergeCells count="24">
    <mergeCell ref="V5:W5"/>
    <mergeCell ref="X5:Z6"/>
    <mergeCell ref="D6:E6"/>
    <mergeCell ref="F6:G6"/>
    <mergeCell ref="H6:I6"/>
    <mergeCell ref="J6:K6"/>
    <mergeCell ref="L6:M6"/>
    <mergeCell ref="N6:O6"/>
    <mergeCell ref="T6:U6"/>
    <mergeCell ref="V6:W6"/>
    <mergeCell ref="P5:Q5"/>
    <mergeCell ref="R5:S5"/>
    <mergeCell ref="P6:Q6"/>
    <mergeCell ref="R6:S6"/>
    <mergeCell ref="H5:I5"/>
    <mergeCell ref="J5:K5"/>
    <mergeCell ref="L5:M5"/>
    <mergeCell ref="N5:O5"/>
    <mergeCell ref="T5:U5"/>
    <mergeCell ref="A5:A7"/>
    <mergeCell ref="B5:B7"/>
    <mergeCell ref="C5:C7"/>
    <mergeCell ref="D5:E5"/>
    <mergeCell ref="F5:G5"/>
  </mergeCells>
  <dataValidations count="2">
    <dataValidation type="custom" allowBlank="1" showInputMessage="1" showErrorMessage="1" errorTitle="Stani!" error="Polje sa formulom i nije dopušteno ništa mjenjati!" promptTitle="POZOR!" prompt="Polje sa formulom, ne upisuj ništa!" sqref="X10:X48" xr:uid="{32DBF47D-795B-4649-AD92-63860B1222B0}">
      <formula1>IF(ISNUMBER(JD10)=TRUE(),SUM(JD10,JF10,$A$1,JJ10,JL10,JN10,JP10,JR10),"")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49:X50" xr:uid="{40628641-4722-4527-AB5F-8F9B6E07B4BD}">
      <formula1>IF(ISNUMBER(JD47)=TRUE(),SUM(JD47,JF47,$A$1,JJ47,JL47,JN47,JP47,JR47),"")</formula1>
      <formula2>0</formula2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BF94-2597-498A-9562-F7F2915C771D}">
  <dimension ref="A1:R17"/>
  <sheetViews>
    <sheetView tabSelected="1" workbookViewId="0">
      <selection activeCell="Y19" sqref="Y19"/>
    </sheetView>
  </sheetViews>
  <sheetFormatPr defaultRowHeight="12.75" x14ac:dyDescent="0.2"/>
  <cols>
    <col min="1" max="1" width="5.140625" customWidth="1"/>
    <col min="2" max="2" width="15.42578125" customWidth="1"/>
    <col min="3" max="3" width="19.5703125" customWidth="1"/>
    <col min="4" max="4" width="4.7109375" customWidth="1"/>
    <col min="5" max="5" width="8.28515625" customWidth="1"/>
    <col min="6" max="6" width="4.7109375" customWidth="1"/>
    <col min="8" max="8" width="4.7109375" customWidth="1"/>
    <col min="10" max="10" width="4.7109375" customWidth="1"/>
    <col min="12" max="12" width="4.7109375" customWidth="1"/>
    <col min="14" max="14" width="4.85546875" customWidth="1"/>
    <col min="16" max="16" width="4.7109375" customWidth="1"/>
    <col min="17" max="17" width="7.85546875" customWidth="1"/>
    <col min="18" max="18" width="7.7109375" customWidth="1"/>
  </cols>
  <sheetData>
    <row r="1" spans="1:18" ht="33.75" customHeight="1" x14ac:dyDescent="0.35">
      <c r="G1" s="1795" t="s">
        <v>322</v>
      </c>
    </row>
    <row r="2" spans="1:18" ht="33.75" customHeight="1" thickBot="1" x14ac:dyDescent="0.4">
      <c r="G2" s="1795" t="s">
        <v>1064</v>
      </c>
    </row>
    <row r="3" spans="1:18" ht="15" customHeight="1" thickTop="1" x14ac:dyDescent="0.25">
      <c r="A3" s="2078" t="s">
        <v>4</v>
      </c>
      <c r="B3" s="2080" t="s">
        <v>5</v>
      </c>
      <c r="C3" s="1732"/>
      <c r="D3" s="2082" t="s">
        <v>6</v>
      </c>
      <c r="E3" s="2083"/>
      <c r="F3" s="2082" t="s">
        <v>7</v>
      </c>
      <c r="G3" s="2083"/>
      <c r="H3" s="2082" t="s">
        <v>8</v>
      </c>
      <c r="I3" s="2083"/>
      <c r="J3" s="2082" t="s">
        <v>9</v>
      </c>
      <c r="K3" s="2083"/>
      <c r="L3" s="2082" t="s">
        <v>10</v>
      </c>
      <c r="M3" s="2083"/>
      <c r="N3" s="2082" t="s">
        <v>11</v>
      </c>
      <c r="O3" s="2083"/>
      <c r="P3" s="1733"/>
      <c r="Q3" s="1734"/>
      <c r="R3" s="1735"/>
    </row>
    <row r="4" spans="1:18" ht="21.75" customHeight="1" x14ac:dyDescent="0.25">
      <c r="A4" s="2079"/>
      <c r="B4" s="2081"/>
      <c r="C4" s="1736"/>
      <c r="D4" s="2084" t="s">
        <v>501</v>
      </c>
      <c r="E4" s="2085"/>
      <c r="F4" s="2086" t="s">
        <v>502</v>
      </c>
      <c r="G4" s="2085"/>
      <c r="H4" s="2086" t="s">
        <v>504</v>
      </c>
      <c r="I4" s="2085"/>
      <c r="J4" s="2086" t="s">
        <v>503</v>
      </c>
      <c r="K4" s="2085"/>
      <c r="L4" s="2086" t="s">
        <v>505</v>
      </c>
      <c r="M4" s="2085"/>
      <c r="N4" s="2086" t="s">
        <v>506</v>
      </c>
      <c r="O4" s="2085"/>
      <c r="P4" s="1736"/>
      <c r="Q4" s="1736" t="s">
        <v>18</v>
      </c>
      <c r="R4" s="1736"/>
    </row>
    <row r="5" spans="1:18" ht="13.5" customHeight="1" x14ac:dyDescent="0.25">
      <c r="A5" s="2079"/>
      <c r="B5" s="2081"/>
      <c r="C5" s="1736" t="s">
        <v>30</v>
      </c>
      <c r="D5" s="1737"/>
      <c r="E5" s="1738"/>
      <c r="F5" s="1739"/>
      <c r="G5" s="1740"/>
      <c r="H5" s="1741"/>
      <c r="I5" s="1742"/>
      <c r="J5" s="1739"/>
      <c r="K5" s="1742"/>
      <c r="L5" s="1739"/>
      <c r="M5" s="1742"/>
      <c r="N5" s="1739"/>
      <c r="O5" s="1742"/>
      <c r="P5" s="1743"/>
      <c r="Q5" s="1744"/>
      <c r="R5" s="1745"/>
    </row>
    <row r="6" spans="1:18" ht="11.25" customHeight="1" x14ac:dyDescent="0.2">
      <c r="A6" s="1746"/>
      <c r="B6" s="1747"/>
      <c r="C6" s="1748"/>
      <c r="D6" s="1737" t="s">
        <v>19</v>
      </c>
      <c r="E6" s="1738" t="s">
        <v>20</v>
      </c>
      <c r="F6" s="1749" t="s">
        <v>19</v>
      </c>
      <c r="G6" s="1750" t="s">
        <v>20</v>
      </c>
      <c r="H6" s="1751" t="s">
        <v>19</v>
      </c>
      <c r="I6" s="1738" t="s">
        <v>20</v>
      </c>
      <c r="J6" s="1749" t="s">
        <v>19</v>
      </c>
      <c r="K6" s="1750" t="s">
        <v>20</v>
      </c>
      <c r="L6" s="1752" t="s">
        <v>19</v>
      </c>
      <c r="M6" s="1738" t="s">
        <v>20</v>
      </c>
      <c r="N6" s="1749" t="s">
        <v>19</v>
      </c>
      <c r="O6" s="1753" t="s">
        <v>20</v>
      </c>
      <c r="P6" s="1754" t="s">
        <v>19</v>
      </c>
      <c r="Q6" s="1755" t="s">
        <v>21</v>
      </c>
      <c r="R6" s="1756" t="s">
        <v>1052</v>
      </c>
    </row>
    <row r="7" spans="1:18" ht="3.75" customHeight="1" thickBot="1" x14ac:dyDescent="0.25">
      <c r="A7" s="1757"/>
      <c r="B7" s="1758"/>
      <c r="C7" s="1759"/>
      <c r="D7" s="1760"/>
      <c r="E7" s="1761"/>
      <c r="F7" s="1762"/>
      <c r="G7" s="1763"/>
      <c r="H7" s="1762"/>
      <c r="I7" s="1761"/>
      <c r="J7" s="1762"/>
      <c r="K7" s="1763"/>
      <c r="L7" s="1762"/>
      <c r="M7" s="1761"/>
      <c r="N7" s="1762"/>
      <c r="O7" s="1761"/>
      <c r="P7" s="1764"/>
      <c r="Q7" s="1765"/>
      <c r="R7" s="1766"/>
    </row>
    <row r="8" spans="1:18" ht="42" customHeight="1" thickTop="1" x14ac:dyDescent="0.2">
      <c r="A8" s="1767">
        <v>1</v>
      </c>
      <c r="B8" s="1793" t="s">
        <v>1053</v>
      </c>
      <c r="C8" s="1768" t="s">
        <v>1054</v>
      </c>
      <c r="D8" s="1769">
        <v>5</v>
      </c>
      <c r="E8" s="1770">
        <v>2790</v>
      </c>
      <c r="F8" s="1771">
        <v>2</v>
      </c>
      <c r="G8" s="1772">
        <v>2500</v>
      </c>
      <c r="H8" s="1769">
        <v>1</v>
      </c>
      <c r="I8" s="1770">
        <v>2955</v>
      </c>
      <c r="J8" s="1771">
        <v>1</v>
      </c>
      <c r="K8" s="1772">
        <v>3425</v>
      </c>
      <c r="L8" s="1769">
        <v>4</v>
      </c>
      <c r="M8" s="1770">
        <v>3310</v>
      </c>
      <c r="N8" s="1771">
        <v>3</v>
      </c>
      <c r="O8" s="1770">
        <v>3320</v>
      </c>
      <c r="P8" s="1773">
        <v>16</v>
      </c>
      <c r="Q8" s="1774">
        <v>18300</v>
      </c>
      <c r="R8" s="1775">
        <v>1</v>
      </c>
    </row>
    <row r="9" spans="1:18" ht="42" customHeight="1" x14ac:dyDescent="0.2">
      <c r="A9" s="1776">
        <v>2</v>
      </c>
      <c r="B9" s="1793" t="s">
        <v>862</v>
      </c>
      <c r="C9" s="1768" t="s">
        <v>1055</v>
      </c>
      <c r="D9" s="1777">
        <v>4</v>
      </c>
      <c r="E9" s="1778">
        <v>3070</v>
      </c>
      <c r="F9" s="1779">
        <v>1</v>
      </c>
      <c r="G9" s="1780">
        <v>3875</v>
      </c>
      <c r="H9" s="1777">
        <v>2</v>
      </c>
      <c r="I9" s="1778">
        <v>2925</v>
      </c>
      <c r="J9" s="1779">
        <v>4</v>
      </c>
      <c r="K9" s="1780">
        <v>520</v>
      </c>
      <c r="L9" s="1777">
        <v>6</v>
      </c>
      <c r="M9" s="1778">
        <v>2695</v>
      </c>
      <c r="N9" s="1779">
        <v>8</v>
      </c>
      <c r="O9" s="1778">
        <v>1860</v>
      </c>
      <c r="P9" s="1781">
        <v>25</v>
      </c>
      <c r="Q9" s="1782">
        <v>14945</v>
      </c>
      <c r="R9" s="1783">
        <v>2</v>
      </c>
    </row>
    <row r="10" spans="1:18" ht="42.75" customHeight="1" x14ac:dyDescent="0.2">
      <c r="A10" s="1776">
        <v>3</v>
      </c>
      <c r="B10" s="1793" t="s">
        <v>497</v>
      </c>
      <c r="C10" s="1768" t="s">
        <v>1056</v>
      </c>
      <c r="D10" s="1777">
        <v>1</v>
      </c>
      <c r="E10" s="1778">
        <v>5490</v>
      </c>
      <c r="F10" s="1779">
        <v>4</v>
      </c>
      <c r="G10" s="1780">
        <v>1500</v>
      </c>
      <c r="H10" s="1777">
        <v>8</v>
      </c>
      <c r="I10" s="1778">
        <v>1410</v>
      </c>
      <c r="J10" s="1779">
        <v>8</v>
      </c>
      <c r="K10" s="1780">
        <v>220</v>
      </c>
      <c r="L10" s="1777">
        <v>2</v>
      </c>
      <c r="M10" s="1778">
        <v>3520</v>
      </c>
      <c r="N10" s="1779">
        <v>6</v>
      </c>
      <c r="O10" s="1778">
        <v>2890</v>
      </c>
      <c r="P10" s="1781">
        <v>29</v>
      </c>
      <c r="Q10" s="1782">
        <v>15030</v>
      </c>
      <c r="R10" s="1783">
        <v>3</v>
      </c>
    </row>
    <row r="11" spans="1:18" ht="42" customHeight="1" x14ac:dyDescent="0.2">
      <c r="A11" s="1776">
        <v>4</v>
      </c>
      <c r="B11" s="1793" t="s">
        <v>499</v>
      </c>
      <c r="C11" s="1768" t="s">
        <v>1057</v>
      </c>
      <c r="D11" s="1777">
        <v>9</v>
      </c>
      <c r="E11" s="1778">
        <v>430</v>
      </c>
      <c r="F11" s="1779">
        <v>3</v>
      </c>
      <c r="G11" s="1780">
        <v>2290</v>
      </c>
      <c r="H11" s="1777">
        <v>5</v>
      </c>
      <c r="I11" s="1778">
        <v>2130</v>
      </c>
      <c r="J11" s="1779">
        <v>3</v>
      </c>
      <c r="K11" s="1780">
        <v>580</v>
      </c>
      <c r="L11" s="1777">
        <v>5</v>
      </c>
      <c r="M11" s="1778">
        <v>2765</v>
      </c>
      <c r="N11" s="1779">
        <v>4</v>
      </c>
      <c r="O11" s="1778">
        <v>3085</v>
      </c>
      <c r="P11" s="1781">
        <v>29</v>
      </c>
      <c r="Q11" s="1782">
        <v>11280</v>
      </c>
      <c r="R11" s="1783">
        <v>4</v>
      </c>
    </row>
    <row r="12" spans="1:18" ht="39" customHeight="1" x14ac:dyDescent="0.2">
      <c r="A12" s="1776">
        <v>5</v>
      </c>
      <c r="B12" s="1793" t="s">
        <v>1058</v>
      </c>
      <c r="C12" s="1768" t="s">
        <v>1059</v>
      </c>
      <c r="D12" s="1777">
        <v>6</v>
      </c>
      <c r="E12" s="1778">
        <v>1485</v>
      </c>
      <c r="F12" s="1779">
        <v>8.5</v>
      </c>
      <c r="G12" s="1780">
        <v>0</v>
      </c>
      <c r="H12" s="1777">
        <v>4</v>
      </c>
      <c r="I12" s="1778">
        <v>2220</v>
      </c>
      <c r="J12" s="1779">
        <v>9</v>
      </c>
      <c r="K12" s="1780">
        <v>215</v>
      </c>
      <c r="L12" s="1777">
        <v>1</v>
      </c>
      <c r="M12" s="1778">
        <v>3560</v>
      </c>
      <c r="N12" s="1779">
        <v>1</v>
      </c>
      <c r="O12" s="1778">
        <v>4445</v>
      </c>
      <c r="P12" s="1781">
        <v>29.5</v>
      </c>
      <c r="Q12" s="1782">
        <v>11925</v>
      </c>
      <c r="R12" s="1783">
        <v>5</v>
      </c>
    </row>
    <row r="13" spans="1:18" ht="39" customHeight="1" x14ac:dyDescent="0.2">
      <c r="A13" s="1776">
        <v>6</v>
      </c>
      <c r="B13" s="1793" t="s">
        <v>498</v>
      </c>
      <c r="C13" s="1768" t="s">
        <v>1060</v>
      </c>
      <c r="D13" s="1777">
        <v>2</v>
      </c>
      <c r="E13" s="1778">
        <v>5235</v>
      </c>
      <c r="F13" s="1779">
        <v>6</v>
      </c>
      <c r="G13" s="1780">
        <v>1090</v>
      </c>
      <c r="H13" s="1777">
        <v>3</v>
      </c>
      <c r="I13" s="1778">
        <v>2660</v>
      </c>
      <c r="J13" s="1779">
        <v>5</v>
      </c>
      <c r="K13" s="1780">
        <v>495</v>
      </c>
      <c r="L13" s="1777">
        <v>7</v>
      </c>
      <c r="M13" s="1778">
        <v>1825</v>
      </c>
      <c r="N13" s="1779">
        <v>7</v>
      </c>
      <c r="O13" s="1778">
        <v>2425</v>
      </c>
      <c r="P13" s="1781">
        <v>30</v>
      </c>
      <c r="Q13" s="1782">
        <v>13730</v>
      </c>
      <c r="R13" s="1783">
        <v>6</v>
      </c>
    </row>
    <row r="14" spans="1:18" ht="39" customHeight="1" x14ac:dyDescent="0.2">
      <c r="A14" s="1776">
        <v>7</v>
      </c>
      <c r="B14" s="1793" t="s">
        <v>863</v>
      </c>
      <c r="C14" s="1768" t="s">
        <v>1061</v>
      </c>
      <c r="D14" s="1777">
        <v>8</v>
      </c>
      <c r="E14" s="1778">
        <v>550</v>
      </c>
      <c r="F14" s="1779">
        <v>7</v>
      </c>
      <c r="G14" s="1780">
        <v>420</v>
      </c>
      <c r="H14" s="1777">
        <v>6</v>
      </c>
      <c r="I14" s="1778">
        <v>1810</v>
      </c>
      <c r="J14" s="1779">
        <v>2</v>
      </c>
      <c r="K14" s="1780">
        <v>1910</v>
      </c>
      <c r="L14" s="1777">
        <v>3</v>
      </c>
      <c r="M14" s="1778">
        <v>3410</v>
      </c>
      <c r="N14" s="1779">
        <v>9</v>
      </c>
      <c r="O14" s="1778">
        <v>1720</v>
      </c>
      <c r="P14" s="1781">
        <v>35</v>
      </c>
      <c r="Q14" s="1782">
        <v>9820</v>
      </c>
      <c r="R14" s="1783">
        <v>7</v>
      </c>
    </row>
    <row r="15" spans="1:18" ht="39" customHeight="1" x14ac:dyDescent="0.2">
      <c r="A15" s="1776">
        <v>8</v>
      </c>
      <c r="B15" s="1793" t="s">
        <v>28</v>
      </c>
      <c r="C15" s="1768" t="s">
        <v>1062</v>
      </c>
      <c r="D15" s="1777">
        <v>3</v>
      </c>
      <c r="E15" s="1778">
        <v>4075</v>
      </c>
      <c r="F15" s="1779">
        <v>8.5</v>
      </c>
      <c r="G15" s="1780">
        <v>0</v>
      </c>
      <c r="H15" s="1777">
        <v>9</v>
      </c>
      <c r="I15" s="1778">
        <v>1395</v>
      </c>
      <c r="J15" s="1779">
        <v>6</v>
      </c>
      <c r="K15" s="1780">
        <v>400</v>
      </c>
      <c r="L15" s="1777">
        <v>8</v>
      </c>
      <c r="M15" s="1778">
        <v>1775</v>
      </c>
      <c r="N15" s="1779">
        <v>2</v>
      </c>
      <c r="O15" s="1778">
        <v>4125</v>
      </c>
      <c r="P15" s="1781">
        <v>36.5</v>
      </c>
      <c r="Q15" s="1782">
        <v>11770</v>
      </c>
      <c r="R15" s="1783">
        <v>8</v>
      </c>
    </row>
    <row r="16" spans="1:18" ht="39.75" customHeight="1" thickBot="1" x14ac:dyDescent="0.25">
      <c r="A16" s="1784">
        <v>9</v>
      </c>
      <c r="B16" s="1794" t="s">
        <v>500</v>
      </c>
      <c r="C16" s="1785" t="s">
        <v>1063</v>
      </c>
      <c r="D16" s="1786">
        <v>7</v>
      </c>
      <c r="E16" s="1787">
        <v>1230</v>
      </c>
      <c r="F16" s="1788">
        <v>5</v>
      </c>
      <c r="G16" s="1789">
        <v>1440</v>
      </c>
      <c r="H16" s="1786">
        <v>7</v>
      </c>
      <c r="I16" s="1787">
        <v>1710</v>
      </c>
      <c r="J16" s="1788">
        <v>7</v>
      </c>
      <c r="K16" s="1789">
        <v>265</v>
      </c>
      <c r="L16" s="1786">
        <v>9</v>
      </c>
      <c r="M16" s="1787">
        <v>1220</v>
      </c>
      <c r="N16" s="1788">
        <v>5</v>
      </c>
      <c r="O16" s="1787">
        <v>2945</v>
      </c>
      <c r="P16" s="1790">
        <v>40</v>
      </c>
      <c r="Q16" s="1791">
        <v>8810</v>
      </c>
      <c r="R16" s="1792">
        <v>9</v>
      </c>
    </row>
    <row r="17" ht="13.5" thickTop="1" x14ac:dyDescent="0.2"/>
  </sheetData>
  <mergeCells count="14">
    <mergeCell ref="L3:M3"/>
    <mergeCell ref="N3:O3"/>
    <mergeCell ref="D4:E4"/>
    <mergeCell ref="F4:G4"/>
    <mergeCell ref="H4:I4"/>
    <mergeCell ref="J4:K4"/>
    <mergeCell ref="L4:M4"/>
    <mergeCell ref="N4:O4"/>
    <mergeCell ref="J3:K3"/>
    <mergeCell ref="A3:A5"/>
    <mergeCell ref="B3:B5"/>
    <mergeCell ref="D3:E3"/>
    <mergeCell ref="F3:G3"/>
    <mergeCell ref="H3:I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5"/>
  <sheetViews>
    <sheetView topLeftCell="A4" zoomScaleNormal="100" workbookViewId="0">
      <selection activeCell="B15" sqref="B15"/>
    </sheetView>
  </sheetViews>
  <sheetFormatPr defaultRowHeight="12.75" x14ac:dyDescent="0.2"/>
  <cols>
    <col min="1" max="1" width="4.5703125" style="77"/>
    <col min="2" max="2" width="17.140625" style="78"/>
    <col min="3" max="3" width="5.7109375" style="78"/>
    <col min="4" max="4" width="9.42578125" style="78"/>
    <col min="5" max="5" width="5.7109375" style="78"/>
    <col min="6" max="6" width="9.42578125" style="78"/>
    <col min="7" max="7" width="5.7109375" style="78"/>
    <col min="8" max="8" width="9.42578125" style="78"/>
    <col min="9" max="9" width="5.7109375" style="78"/>
    <col min="10" max="10" width="9.42578125" style="78"/>
    <col min="11" max="11" width="5.7109375" style="78"/>
    <col min="12" max="12" width="9.42578125" style="78"/>
    <col min="13" max="13" width="5.85546875" style="78"/>
    <col min="14" max="14" width="9.42578125" style="78"/>
    <col min="15" max="15" width="5.7109375" style="78"/>
    <col min="16" max="16" width="9.42578125" style="78"/>
    <col min="17" max="17" width="5.7109375" style="78"/>
    <col min="18" max="18" width="9.42578125" style="78"/>
    <col min="19" max="19" width="6.28515625" style="78"/>
    <col min="20" max="20" width="11" style="78"/>
    <col min="21" max="21" width="10" style="78"/>
    <col min="22" max="22" width="9.140625" style="78"/>
    <col min="23" max="27" width="0" style="78" hidden="1"/>
    <col min="28" max="257" width="9.140625" style="78"/>
  </cols>
  <sheetData>
    <row r="2" spans="1:27" x14ac:dyDescent="0.2"/>
    <row r="4" spans="1:27" ht="23.25" x14ac:dyDescent="0.35">
      <c r="C4" s="79" t="s">
        <v>0</v>
      </c>
      <c r="D4" s="80"/>
      <c r="K4" s="81" t="s">
        <v>1</v>
      </c>
    </row>
    <row r="5" spans="1:27" ht="23.25" x14ac:dyDescent="0.2">
      <c r="C5" s="82" t="s">
        <v>2</v>
      </c>
      <c r="K5" s="83" t="s">
        <v>304</v>
      </c>
    </row>
    <row r="6" spans="1:27" ht="23.25" x14ac:dyDescent="0.2">
      <c r="K6" s="84" t="s">
        <v>3</v>
      </c>
    </row>
    <row r="8" spans="1:27" s="85" customFormat="1" ht="20.25" customHeight="1" thickTop="1" thickBot="1" x14ac:dyDescent="0.25">
      <c r="A8" s="1835" t="s">
        <v>4</v>
      </c>
      <c r="B8" s="1836" t="s">
        <v>5</v>
      </c>
      <c r="C8" s="1833" t="s">
        <v>6</v>
      </c>
      <c r="D8" s="1833"/>
      <c r="E8" s="1832" t="s">
        <v>7</v>
      </c>
      <c r="F8" s="1832"/>
      <c r="G8" s="1833" t="s">
        <v>8</v>
      </c>
      <c r="H8" s="1833"/>
      <c r="I8" s="1832" t="s">
        <v>9</v>
      </c>
      <c r="J8" s="1832"/>
      <c r="K8" s="1833" t="s">
        <v>10</v>
      </c>
      <c r="L8" s="1833"/>
      <c r="M8" s="1832" t="s">
        <v>11</v>
      </c>
      <c r="N8" s="1832"/>
      <c r="O8" s="1833" t="s">
        <v>12</v>
      </c>
      <c r="P8" s="1833"/>
      <c r="Q8" s="1834" t="s">
        <v>13</v>
      </c>
      <c r="R8" s="1834"/>
      <c r="S8" s="1829" t="s">
        <v>18</v>
      </c>
      <c r="T8" s="1829"/>
      <c r="U8" s="1829"/>
    </row>
    <row r="9" spans="1:27" s="85" customFormat="1" ht="27.75" customHeight="1" thickTop="1" thickBot="1" x14ac:dyDescent="0.25">
      <c r="A9" s="1835"/>
      <c r="B9" s="1836"/>
      <c r="C9" s="1830" t="s">
        <v>367</v>
      </c>
      <c r="D9" s="1830"/>
      <c r="E9" s="1830" t="s">
        <v>368</v>
      </c>
      <c r="F9" s="1830"/>
      <c r="G9" s="1831" t="s">
        <v>370</v>
      </c>
      <c r="H9" s="1831"/>
      <c r="I9" s="1831" t="s">
        <v>369</v>
      </c>
      <c r="J9" s="1831"/>
      <c r="K9" s="1830" t="s">
        <v>371</v>
      </c>
      <c r="L9" s="1830"/>
      <c r="M9" s="1830" t="s">
        <v>372</v>
      </c>
      <c r="N9" s="1830"/>
      <c r="O9" s="1831" t="s">
        <v>374</v>
      </c>
      <c r="P9" s="1831"/>
      <c r="Q9" s="1831" t="s">
        <v>373</v>
      </c>
      <c r="R9" s="1831"/>
      <c r="S9" s="1829"/>
      <c r="T9" s="1829"/>
      <c r="U9" s="1829"/>
    </row>
    <row r="10" spans="1:27" s="85" customFormat="1" ht="13.5" thickTop="1" x14ac:dyDescent="0.2">
      <c r="A10" s="1835"/>
      <c r="B10" s="1836"/>
      <c r="C10" s="659"/>
      <c r="D10" s="660"/>
      <c r="E10" s="661"/>
      <c r="F10" s="662"/>
      <c r="G10" s="663"/>
      <c r="H10" s="664"/>
      <c r="I10" s="661"/>
      <c r="J10" s="662"/>
      <c r="K10" s="663"/>
      <c r="L10" s="664"/>
      <c r="M10" s="661"/>
      <c r="N10" s="662"/>
      <c r="O10" s="663"/>
      <c r="P10" s="664"/>
      <c r="Q10" s="661"/>
      <c r="R10" s="664"/>
      <c r="S10" s="663"/>
      <c r="T10" s="665"/>
      <c r="U10" s="513"/>
    </row>
    <row r="11" spans="1:27" s="85" customFormat="1" ht="15.75" x14ac:dyDescent="0.2">
      <c r="A11" s="636"/>
      <c r="B11" s="637"/>
      <c r="C11" s="659" t="s">
        <v>19</v>
      </c>
      <c r="D11" s="660" t="s">
        <v>20</v>
      </c>
      <c r="E11" s="640" t="s">
        <v>19</v>
      </c>
      <c r="F11" s="641" t="s">
        <v>20</v>
      </c>
      <c r="G11" s="659" t="s">
        <v>19</v>
      </c>
      <c r="H11" s="660" t="s">
        <v>20</v>
      </c>
      <c r="I11" s="640" t="s">
        <v>19</v>
      </c>
      <c r="J11" s="641" t="s">
        <v>20</v>
      </c>
      <c r="K11" s="659" t="s">
        <v>19</v>
      </c>
      <c r="L11" s="660" t="s">
        <v>20</v>
      </c>
      <c r="M11" s="640" t="s">
        <v>19</v>
      </c>
      <c r="N11" s="641" t="s">
        <v>20</v>
      </c>
      <c r="O11" s="659" t="s">
        <v>19</v>
      </c>
      <c r="P11" s="660" t="s">
        <v>20</v>
      </c>
      <c r="Q11" s="640" t="s">
        <v>19</v>
      </c>
      <c r="R11" s="660" t="s">
        <v>20</v>
      </c>
      <c r="S11" s="659" t="s">
        <v>19</v>
      </c>
      <c r="T11" s="642" t="s">
        <v>21</v>
      </c>
      <c r="U11" s="643" t="s">
        <v>22</v>
      </c>
    </row>
    <row r="12" spans="1:27" s="85" customFormat="1" ht="15.75" x14ac:dyDescent="0.2">
      <c r="A12" s="666"/>
      <c r="B12" s="667"/>
      <c r="C12" s="668"/>
      <c r="D12" s="669"/>
      <c r="E12" s="668"/>
      <c r="F12" s="670"/>
      <c r="G12" s="668"/>
      <c r="H12" s="669"/>
      <c r="I12" s="668"/>
      <c r="J12" s="670"/>
      <c r="K12" s="668"/>
      <c r="L12" s="669"/>
      <c r="M12" s="668"/>
      <c r="N12" s="670"/>
      <c r="O12" s="668"/>
      <c r="P12" s="669"/>
      <c r="Q12" s="668"/>
      <c r="R12" s="669"/>
      <c r="S12" s="668"/>
      <c r="T12" s="671"/>
      <c r="U12" s="672"/>
    </row>
    <row r="13" spans="1:27" s="90" customFormat="1" ht="42.75" customHeight="1" x14ac:dyDescent="0.2">
      <c r="A13" s="86">
        <v>1</v>
      </c>
      <c r="B13" s="1457" t="s">
        <v>456</v>
      </c>
      <c r="C13" s="1063">
        <v>2</v>
      </c>
      <c r="D13" s="1056">
        <v>3063</v>
      </c>
      <c r="E13" s="1057">
        <v>4</v>
      </c>
      <c r="F13" s="1062">
        <v>8215</v>
      </c>
      <c r="G13" s="1063">
        <v>6</v>
      </c>
      <c r="H13" s="1056">
        <v>4893</v>
      </c>
      <c r="I13" s="1057">
        <v>4</v>
      </c>
      <c r="J13" s="1062">
        <v>9010</v>
      </c>
      <c r="K13" s="1063">
        <v>1</v>
      </c>
      <c r="L13" s="1056">
        <v>11753</v>
      </c>
      <c r="M13" s="1057">
        <v>6</v>
      </c>
      <c r="N13" s="1062">
        <v>9264</v>
      </c>
      <c r="O13" s="1063">
        <v>1</v>
      </c>
      <c r="P13" s="1056">
        <v>20130</v>
      </c>
      <c r="Q13" s="1057">
        <v>1</v>
      </c>
      <c r="R13" s="1062">
        <v>31563</v>
      </c>
      <c r="S13" s="502">
        <f t="shared" ref="S13:T20" si="0">C13+E13+G13+I13+K13+M13+O13+Q13</f>
        <v>25</v>
      </c>
      <c r="T13" s="503">
        <f t="shared" si="0"/>
        <v>97891</v>
      </c>
      <c r="U13" s="795">
        <v>1</v>
      </c>
      <c r="W13" s="90">
        <f t="shared" ref="W13:W21" si="1">IF(ISNUMBER(S13)=TRUE(),S13,"")</f>
        <v>25</v>
      </c>
      <c r="X13" s="90">
        <f t="shared" ref="X13:X21" si="2">IF(ISNUMBER(T13)=TRUE(),T13,"")</f>
        <v>97891</v>
      </c>
      <c r="Y13" s="91">
        <f t="shared" ref="Y13:Y21" si="3">MAX(D13,F13,H13,J13,L13,N13,P13,R13)</f>
        <v>31563</v>
      </c>
      <c r="Z13" s="90">
        <f t="shared" ref="Z13:Z21" si="4">IF(ISNUMBER(W13)=TRUE(),W13-X13/100000-Y13/1000000000,"")</f>
        <v>24.021058437000001</v>
      </c>
      <c r="AA13" s="90">
        <f t="shared" ref="AA13:AA21" si="5">IF(ISNUMBER(Z13)=TRUE(),RANK(Z13,$Z$13:$Z$21,1),"")</f>
        <v>1</v>
      </c>
    </row>
    <row r="14" spans="1:27" s="90" customFormat="1" ht="42.75" customHeight="1" x14ac:dyDescent="0.2">
      <c r="A14" s="92">
        <v>2</v>
      </c>
      <c r="B14" s="1458" t="s">
        <v>353</v>
      </c>
      <c r="C14" s="1043">
        <v>1</v>
      </c>
      <c r="D14" s="1044">
        <v>2728</v>
      </c>
      <c r="E14" s="1045">
        <v>5</v>
      </c>
      <c r="F14" s="1046">
        <v>7077</v>
      </c>
      <c r="G14" s="1043">
        <v>5</v>
      </c>
      <c r="H14" s="1044">
        <v>5502</v>
      </c>
      <c r="I14" s="1045">
        <v>5</v>
      </c>
      <c r="J14" s="1046">
        <v>7061</v>
      </c>
      <c r="K14" s="1043">
        <v>3</v>
      </c>
      <c r="L14" s="1044">
        <v>13170</v>
      </c>
      <c r="M14" s="1045">
        <v>3</v>
      </c>
      <c r="N14" s="1046">
        <v>11045</v>
      </c>
      <c r="O14" s="1043">
        <v>3</v>
      </c>
      <c r="P14" s="1044">
        <v>16907</v>
      </c>
      <c r="Q14" s="1045">
        <v>5</v>
      </c>
      <c r="R14" s="1046">
        <v>14858</v>
      </c>
      <c r="S14" s="502">
        <f t="shared" si="0"/>
        <v>30</v>
      </c>
      <c r="T14" s="503">
        <f t="shared" si="0"/>
        <v>78348</v>
      </c>
      <c r="U14" s="795">
        <v>2</v>
      </c>
      <c r="W14" s="90">
        <f t="shared" si="1"/>
        <v>30</v>
      </c>
      <c r="X14" s="90">
        <f t="shared" si="2"/>
        <v>78348</v>
      </c>
      <c r="Y14" s="91">
        <f t="shared" si="3"/>
        <v>16907</v>
      </c>
      <c r="Z14" s="90">
        <f t="shared" si="4"/>
        <v>29.216503093</v>
      </c>
      <c r="AA14" s="90">
        <f t="shared" si="5"/>
        <v>2</v>
      </c>
    </row>
    <row r="15" spans="1:27" s="90" customFormat="1" ht="42.75" customHeight="1" x14ac:dyDescent="0.2">
      <c r="A15" s="92">
        <v>3</v>
      </c>
      <c r="B15" s="1458" t="s">
        <v>350</v>
      </c>
      <c r="C15" s="93">
        <v>5</v>
      </c>
      <c r="D15" s="94">
        <v>950</v>
      </c>
      <c r="E15" s="95">
        <v>2</v>
      </c>
      <c r="F15" s="96">
        <v>10415</v>
      </c>
      <c r="G15" s="93">
        <v>7</v>
      </c>
      <c r="H15" s="94">
        <v>5054</v>
      </c>
      <c r="I15" s="95">
        <v>6</v>
      </c>
      <c r="J15" s="96">
        <v>5412</v>
      </c>
      <c r="K15" s="93">
        <v>6</v>
      </c>
      <c r="L15" s="94">
        <v>9113</v>
      </c>
      <c r="M15" s="95">
        <v>4</v>
      </c>
      <c r="N15" s="96">
        <v>10192</v>
      </c>
      <c r="O15" s="93">
        <v>2</v>
      </c>
      <c r="P15" s="94">
        <v>23275</v>
      </c>
      <c r="Q15" s="95">
        <v>3</v>
      </c>
      <c r="R15" s="96">
        <v>18188</v>
      </c>
      <c r="S15" s="502">
        <f t="shared" si="0"/>
        <v>35</v>
      </c>
      <c r="T15" s="503">
        <f t="shared" si="0"/>
        <v>82599</v>
      </c>
      <c r="U15" s="795">
        <v>3</v>
      </c>
      <c r="W15" s="90">
        <f t="shared" si="1"/>
        <v>35</v>
      </c>
      <c r="X15" s="90">
        <f t="shared" si="2"/>
        <v>82599</v>
      </c>
      <c r="Y15" s="91">
        <f t="shared" si="3"/>
        <v>23275</v>
      </c>
      <c r="Z15" s="90">
        <f t="shared" si="4"/>
        <v>34.173986725000006</v>
      </c>
      <c r="AA15" s="90">
        <f t="shared" si="5"/>
        <v>3</v>
      </c>
    </row>
    <row r="16" spans="1:27" s="90" customFormat="1" ht="42.75" customHeight="1" x14ac:dyDescent="0.2">
      <c r="A16" s="92">
        <v>4</v>
      </c>
      <c r="B16" s="1458" t="s">
        <v>174</v>
      </c>
      <c r="C16" s="1043">
        <v>6</v>
      </c>
      <c r="D16" s="1044">
        <v>1177</v>
      </c>
      <c r="E16" s="1045">
        <v>3</v>
      </c>
      <c r="F16" s="1046">
        <v>9860</v>
      </c>
      <c r="G16" s="1043">
        <v>2</v>
      </c>
      <c r="H16" s="1044">
        <v>5990</v>
      </c>
      <c r="I16" s="1045">
        <v>2</v>
      </c>
      <c r="J16" s="1046">
        <v>11914</v>
      </c>
      <c r="K16" s="1043">
        <v>4</v>
      </c>
      <c r="L16" s="1044">
        <v>10142</v>
      </c>
      <c r="M16" s="1045">
        <v>2</v>
      </c>
      <c r="N16" s="1046">
        <v>12394</v>
      </c>
      <c r="O16" s="1043">
        <v>8</v>
      </c>
      <c r="P16" s="1044">
        <v>7322</v>
      </c>
      <c r="Q16" s="1045">
        <v>8</v>
      </c>
      <c r="R16" s="1046">
        <v>7506</v>
      </c>
      <c r="S16" s="502">
        <f t="shared" si="0"/>
        <v>35</v>
      </c>
      <c r="T16" s="503">
        <f t="shared" si="0"/>
        <v>66305</v>
      </c>
      <c r="U16" s="795">
        <v>4</v>
      </c>
      <c r="W16" s="90">
        <f t="shared" si="1"/>
        <v>35</v>
      </c>
      <c r="X16" s="90">
        <f t="shared" si="2"/>
        <v>66305</v>
      </c>
      <c r="Y16" s="91">
        <f t="shared" si="3"/>
        <v>12394</v>
      </c>
      <c r="Z16" s="90">
        <f t="shared" si="4"/>
        <v>34.336937605999999</v>
      </c>
      <c r="AA16" s="90">
        <f t="shared" si="5"/>
        <v>4</v>
      </c>
    </row>
    <row r="17" spans="1:27" s="90" customFormat="1" ht="42.75" customHeight="1" x14ac:dyDescent="0.2">
      <c r="A17" s="92">
        <v>5</v>
      </c>
      <c r="B17" s="1458" t="s">
        <v>351</v>
      </c>
      <c r="C17" s="1043">
        <v>7</v>
      </c>
      <c r="D17" s="1044">
        <v>840</v>
      </c>
      <c r="E17" s="1045">
        <v>1</v>
      </c>
      <c r="F17" s="1046">
        <v>10934</v>
      </c>
      <c r="G17" s="1043">
        <v>8</v>
      </c>
      <c r="H17" s="1044">
        <v>503</v>
      </c>
      <c r="I17" s="1045">
        <v>3</v>
      </c>
      <c r="J17" s="1046">
        <v>9307</v>
      </c>
      <c r="K17" s="1043">
        <v>2</v>
      </c>
      <c r="L17" s="1044">
        <v>13011</v>
      </c>
      <c r="M17" s="1045">
        <v>5</v>
      </c>
      <c r="N17" s="1046">
        <v>8774</v>
      </c>
      <c r="O17" s="1043">
        <v>7</v>
      </c>
      <c r="P17" s="1044">
        <v>7510</v>
      </c>
      <c r="Q17" s="1045">
        <v>4</v>
      </c>
      <c r="R17" s="1046">
        <v>18237</v>
      </c>
      <c r="S17" s="502">
        <f t="shared" si="0"/>
        <v>37</v>
      </c>
      <c r="T17" s="1068">
        <f t="shared" si="0"/>
        <v>69116</v>
      </c>
      <c r="U17" s="795">
        <v>5</v>
      </c>
      <c r="W17" s="90">
        <f t="shared" si="1"/>
        <v>37</v>
      </c>
      <c r="X17" s="90">
        <f t="shared" si="2"/>
        <v>69116</v>
      </c>
      <c r="Y17" s="91">
        <f t="shared" si="3"/>
        <v>18237</v>
      </c>
      <c r="Z17" s="90">
        <f t="shared" si="4"/>
        <v>36.308821763000005</v>
      </c>
      <c r="AA17" s="90">
        <f t="shared" si="5"/>
        <v>5</v>
      </c>
    </row>
    <row r="18" spans="1:27" s="90" customFormat="1" ht="42.75" customHeight="1" x14ac:dyDescent="0.2">
      <c r="A18" s="92">
        <v>6</v>
      </c>
      <c r="B18" s="1458" t="s">
        <v>102</v>
      </c>
      <c r="C18" s="1043">
        <v>3</v>
      </c>
      <c r="D18" s="1044">
        <v>1548</v>
      </c>
      <c r="E18" s="1045">
        <v>8</v>
      </c>
      <c r="F18" s="1046">
        <v>6179</v>
      </c>
      <c r="G18" s="1043">
        <v>1</v>
      </c>
      <c r="H18" s="1044">
        <v>6965</v>
      </c>
      <c r="I18" s="1045">
        <v>8</v>
      </c>
      <c r="J18" s="1046">
        <v>3712</v>
      </c>
      <c r="K18" s="1043">
        <v>7</v>
      </c>
      <c r="L18" s="1044">
        <v>7066</v>
      </c>
      <c r="M18" s="1045">
        <v>7</v>
      </c>
      <c r="N18" s="1046">
        <v>8718</v>
      </c>
      <c r="O18" s="1043">
        <v>5</v>
      </c>
      <c r="P18" s="1044">
        <v>9471</v>
      </c>
      <c r="Q18" s="1045">
        <v>2</v>
      </c>
      <c r="R18" s="1046">
        <v>22513</v>
      </c>
      <c r="S18" s="502">
        <f t="shared" si="0"/>
        <v>41</v>
      </c>
      <c r="T18" s="1068">
        <f t="shared" si="0"/>
        <v>66172</v>
      </c>
      <c r="U18" s="795">
        <v>6</v>
      </c>
      <c r="W18" s="90">
        <f t="shared" si="1"/>
        <v>41</v>
      </c>
      <c r="X18" s="90">
        <f t="shared" si="2"/>
        <v>66172</v>
      </c>
      <c r="Y18" s="91">
        <f t="shared" si="3"/>
        <v>22513</v>
      </c>
      <c r="Z18" s="90">
        <f t="shared" si="4"/>
        <v>40.338257487</v>
      </c>
      <c r="AA18" s="90">
        <f t="shared" si="5"/>
        <v>6</v>
      </c>
    </row>
    <row r="19" spans="1:27" s="90" customFormat="1" ht="42.75" customHeight="1" x14ac:dyDescent="0.2">
      <c r="A19" s="92">
        <v>7</v>
      </c>
      <c r="B19" s="1457" t="s">
        <v>103</v>
      </c>
      <c r="C19" s="93">
        <v>4</v>
      </c>
      <c r="D19" s="94">
        <v>2078</v>
      </c>
      <c r="E19" s="95">
        <v>6</v>
      </c>
      <c r="F19" s="96">
        <v>9211</v>
      </c>
      <c r="G19" s="93">
        <v>3</v>
      </c>
      <c r="H19" s="94">
        <v>10067</v>
      </c>
      <c r="I19" s="95">
        <v>7</v>
      </c>
      <c r="J19" s="96">
        <v>4944</v>
      </c>
      <c r="K19" s="93">
        <v>8</v>
      </c>
      <c r="L19" s="94">
        <v>5912</v>
      </c>
      <c r="M19" s="95">
        <v>1</v>
      </c>
      <c r="N19" s="96">
        <v>12356</v>
      </c>
      <c r="O19" s="93">
        <v>6</v>
      </c>
      <c r="P19" s="94">
        <v>9625</v>
      </c>
      <c r="Q19" s="95">
        <v>7</v>
      </c>
      <c r="R19" s="96">
        <v>12488</v>
      </c>
      <c r="S19" s="502">
        <f t="shared" si="0"/>
        <v>42</v>
      </c>
      <c r="T19" s="503">
        <f t="shared" si="0"/>
        <v>66681</v>
      </c>
      <c r="U19" s="795">
        <v>7</v>
      </c>
      <c r="W19" s="90">
        <f t="shared" si="1"/>
        <v>42</v>
      </c>
      <c r="X19" s="90">
        <f t="shared" si="2"/>
        <v>66681</v>
      </c>
      <c r="Y19" s="91">
        <f t="shared" si="3"/>
        <v>12488</v>
      </c>
      <c r="Z19" s="90">
        <f t="shared" si="4"/>
        <v>41.333177511999999</v>
      </c>
      <c r="AA19" s="90">
        <f t="shared" si="5"/>
        <v>7</v>
      </c>
    </row>
    <row r="20" spans="1:27" s="90" customFormat="1" ht="42.75" customHeight="1" x14ac:dyDescent="0.2">
      <c r="A20" s="97">
        <v>8</v>
      </c>
      <c r="B20" s="1459" t="s">
        <v>352</v>
      </c>
      <c r="C20" s="1047">
        <v>8</v>
      </c>
      <c r="D20" s="1048">
        <v>908</v>
      </c>
      <c r="E20" s="1049">
        <v>7</v>
      </c>
      <c r="F20" s="1050">
        <v>7292</v>
      </c>
      <c r="G20" s="1047">
        <v>4</v>
      </c>
      <c r="H20" s="1048">
        <v>5616</v>
      </c>
      <c r="I20" s="1049">
        <v>1</v>
      </c>
      <c r="J20" s="1050">
        <v>12654</v>
      </c>
      <c r="K20" s="1047">
        <v>5</v>
      </c>
      <c r="L20" s="1048">
        <v>8524</v>
      </c>
      <c r="M20" s="1049">
        <v>8</v>
      </c>
      <c r="N20" s="1050">
        <v>6880</v>
      </c>
      <c r="O20" s="1047">
        <v>4</v>
      </c>
      <c r="P20" s="1048">
        <v>12152</v>
      </c>
      <c r="Q20" s="1049">
        <v>6</v>
      </c>
      <c r="R20" s="1050">
        <v>14744</v>
      </c>
      <c r="S20" s="507">
        <f t="shared" si="0"/>
        <v>43</v>
      </c>
      <c r="T20" s="511">
        <f t="shared" si="0"/>
        <v>68770</v>
      </c>
      <c r="U20" s="796">
        <v>8</v>
      </c>
      <c r="W20" s="90">
        <f t="shared" si="1"/>
        <v>43</v>
      </c>
      <c r="X20" s="90">
        <f t="shared" si="2"/>
        <v>68770</v>
      </c>
      <c r="Y20" s="91">
        <f t="shared" si="3"/>
        <v>14744</v>
      </c>
      <c r="Z20" s="90">
        <f t="shared" si="4"/>
        <v>42.312285256000003</v>
      </c>
      <c r="AA20" s="90">
        <f t="shared" si="5"/>
        <v>8</v>
      </c>
    </row>
    <row r="21" spans="1:27" s="90" customFormat="1" ht="42.75" customHeight="1" thickTop="1" x14ac:dyDescent="0.2">
      <c r="A21" s="100"/>
      <c r="B21" s="101"/>
      <c r="C21" s="102"/>
      <c r="D21" s="103"/>
      <c r="E21" s="88"/>
      <c r="F21" s="103"/>
      <c r="G21" s="88"/>
      <c r="H21" s="103"/>
      <c r="I21" s="88"/>
      <c r="J21" s="103"/>
      <c r="K21" s="88"/>
      <c r="L21" s="103"/>
      <c r="M21" s="88"/>
      <c r="N21" s="103"/>
      <c r="O21" s="88"/>
      <c r="P21" s="103"/>
      <c r="Q21" s="88"/>
      <c r="R21" s="103"/>
      <c r="S21" s="104" t="str">
        <f t="shared" ref="S21:T21" si="6">IF(ISNUMBER(C21)=TRUE(),SUM(C21,E21,G21,I21,K21,M21,O21,Q21),"")</f>
        <v/>
      </c>
      <c r="T21" s="89" t="str">
        <f t="shared" si="6"/>
        <v/>
      </c>
      <c r="U21" s="105" t="str">
        <f>IF(ISNUMBER(AA21)=TRUE(),AA21,"")</f>
        <v/>
      </c>
      <c r="W21" s="90" t="str">
        <f t="shared" si="1"/>
        <v/>
      </c>
      <c r="X21" s="90" t="str">
        <f t="shared" si="2"/>
        <v/>
      </c>
      <c r="Y21" s="91">
        <f t="shared" si="3"/>
        <v>0</v>
      </c>
      <c r="Z21" s="90" t="str">
        <f t="shared" si="4"/>
        <v/>
      </c>
      <c r="AA21" s="90" t="str">
        <f t="shared" si="5"/>
        <v/>
      </c>
    </row>
    <row r="22" spans="1:27" ht="18" x14ac:dyDescent="0.25">
      <c r="A22" s="1422" t="s">
        <v>906</v>
      </c>
      <c r="B22" s="1421" t="s">
        <v>905</v>
      </c>
      <c r="C22" s="1421" t="s">
        <v>903</v>
      </c>
      <c r="D22" s="399"/>
      <c r="E22" s="398"/>
      <c r="F22" s="1421" t="s">
        <v>902</v>
      </c>
      <c r="G22" s="398"/>
      <c r="J22" s="1420" t="s">
        <v>904</v>
      </c>
      <c r="M22" s="1420" t="s">
        <v>105</v>
      </c>
    </row>
    <row r="23" spans="1:27" ht="18" x14ac:dyDescent="0.25">
      <c r="B23" s="398"/>
      <c r="C23" s="398"/>
      <c r="D23" s="398"/>
      <c r="E23" s="398"/>
      <c r="F23" s="398"/>
      <c r="G23" s="398"/>
      <c r="H23" s="106"/>
    </row>
    <row r="24" spans="1:27" x14ac:dyDescent="0.2">
      <c r="B24" s="24"/>
      <c r="C24" s="24"/>
      <c r="D24" s="24"/>
      <c r="E24" s="24"/>
      <c r="F24" s="24"/>
      <c r="G24" s="24"/>
      <c r="H24" s="24"/>
    </row>
    <row r="25" spans="1:27" ht="15.75" x14ac:dyDescent="0.25">
      <c r="B25" s="55"/>
      <c r="C25" s="55"/>
      <c r="D25" s="55" t="s">
        <v>32</v>
      </c>
      <c r="E25" s="55"/>
      <c r="F25" s="24"/>
      <c r="G25" s="24"/>
      <c r="H25" s="24"/>
    </row>
  </sheetData>
  <sortState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34"/>
  <sheetViews>
    <sheetView workbookViewId="0">
      <selection activeCell="R29" sqref="R29"/>
    </sheetView>
  </sheetViews>
  <sheetFormatPr defaultRowHeight="12.75" x14ac:dyDescent="0.2"/>
  <cols>
    <col min="2" max="2" width="22.28515625" customWidth="1"/>
    <col min="3" max="3" width="19.28515625" customWidth="1"/>
  </cols>
  <sheetData>
    <row r="1" spans="1:14" ht="35.25" customHeight="1" x14ac:dyDescent="0.2">
      <c r="A1" s="1425"/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7"/>
      <c r="M1" s="1428"/>
    </row>
    <row r="2" spans="1:14" ht="66" customHeight="1" x14ac:dyDescent="0.2">
      <c r="A2" s="2091"/>
      <c r="B2" s="2092"/>
      <c r="C2" s="2092"/>
      <c r="D2" s="2092"/>
      <c r="E2" s="2092"/>
      <c r="F2" s="2092"/>
      <c r="G2" s="2092"/>
      <c r="H2" s="2092"/>
      <c r="I2" s="2092"/>
      <c r="J2" s="1429"/>
      <c r="K2" s="1429"/>
      <c r="L2" s="1430"/>
      <c r="M2" s="1431"/>
      <c r="N2" s="1432"/>
    </row>
    <row r="3" spans="1:14" ht="34.5" customHeight="1" x14ac:dyDescent="0.2">
      <c r="A3" s="2093" t="s">
        <v>619</v>
      </c>
      <c r="B3" s="2094"/>
      <c r="C3" s="2094"/>
      <c r="D3" s="2094"/>
      <c r="E3" s="2094"/>
      <c r="F3" s="2094"/>
      <c r="G3" s="2094"/>
      <c r="H3" s="2094"/>
      <c r="I3" s="2094"/>
      <c r="J3" s="2094"/>
      <c r="K3" s="2094"/>
      <c r="L3" s="2094"/>
      <c r="M3" s="2095"/>
      <c r="N3" s="1432"/>
    </row>
    <row r="4" spans="1:14" ht="32.25" thickBot="1" x14ac:dyDescent="0.3">
      <c r="A4" s="1355" t="s">
        <v>620</v>
      </c>
      <c r="B4" s="1356" t="s">
        <v>215</v>
      </c>
      <c r="C4" s="1356" t="s">
        <v>621</v>
      </c>
      <c r="D4" s="1357" t="s">
        <v>622</v>
      </c>
      <c r="E4" s="1357" t="s">
        <v>623</v>
      </c>
      <c r="F4" s="1357" t="s">
        <v>624</v>
      </c>
      <c r="G4" s="1357" t="s">
        <v>625</v>
      </c>
      <c r="H4" s="1357" t="s">
        <v>626</v>
      </c>
      <c r="I4" s="1357" t="s">
        <v>961</v>
      </c>
      <c r="J4" s="1357" t="s">
        <v>627</v>
      </c>
      <c r="K4" s="1357" t="s">
        <v>962</v>
      </c>
      <c r="L4" s="1357" t="s">
        <v>628</v>
      </c>
      <c r="M4" s="1358" t="s">
        <v>629</v>
      </c>
      <c r="N4" s="1433"/>
    </row>
    <row r="5" spans="1:14" ht="18.75" x14ac:dyDescent="0.2">
      <c r="A5" s="1359">
        <v>1</v>
      </c>
      <c r="B5" s="1164" t="s">
        <v>634</v>
      </c>
      <c r="C5" s="1164" t="s">
        <v>636</v>
      </c>
      <c r="D5" s="1360">
        <f>'[8]1. Kolo'!I10</f>
        <v>1</v>
      </c>
      <c r="E5" s="1360">
        <f>'[8]2. Kolo'!I10</f>
        <v>7</v>
      </c>
      <c r="F5" s="1360"/>
      <c r="G5" s="1360">
        <f>'[8]4. Kolo'!I10</f>
        <v>1</v>
      </c>
      <c r="H5" s="1360">
        <v>2</v>
      </c>
      <c r="I5" s="1360">
        <v>10</v>
      </c>
      <c r="J5" s="1360">
        <v>7</v>
      </c>
      <c r="K5" s="1360">
        <v>1</v>
      </c>
      <c r="L5" s="1361">
        <v>29</v>
      </c>
      <c r="M5" s="1362">
        <v>1</v>
      </c>
      <c r="N5" s="356"/>
    </row>
    <row r="6" spans="1:14" ht="18.75" x14ac:dyDescent="0.2">
      <c r="A6" s="1363">
        <v>2</v>
      </c>
      <c r="B6" s="1165" t="s">
        <v>634</v>
      </c>
      <c r="C6" s="1165" t="s">
        <v>635</v>
      </c>
      <c r="D6" s="1364">
        <f>'[8]1. Kolo'!I9</f>
        <v>4</v>
      </c>
      <c r="E6" s="1364">
        <f>'[8]2. Kolo'!I9</f>
        <v>9</v>
      </c>
      <c r="F6" s="1364">
        <f>'[8]3. Kolo'!I9</f>
        <v>12</v>
      </c>
      <c r="G6" s="1364"/>
      <c r="H6" s="1364">
        <v>1</v>
      </c>
      <c r="I6" s="1364">
        <v>1</v>
      </c>
      <c r="J6" s="1365">
        <v>2</v>
      </c>
      <c r="K6" s="1365">
        <v>2</v>
      </c>
      <c r="L6" s="1366">
        <v>31</v>
      </c>
      <c r="M6" s="1367">
        <v>2</v>
      </c>
    </row>
    <row r="7" spans="1:14" ht="18.75" x14ac:dyDescent="0.2">
      <c r="A7" s="1363">
        <v>3</v>
      </c>
      <c r="B7" s="1165" t="s">
        <v>630</v>
      </c>
      <c r="C7" s="1165" t="s">
        <v>633</v>
      </c>
      <c r="D7" s="1364">
        <f>'[8]1. Kolo'!I8</f>
        <v>5</v>
      </c>
      <c r="E7" s="1364">
        <f>'[8]2. Kolo'!I8</f>
        <v>1</v>
      </c>
      <c r="F7" s="1364">
        <f>'[8]3. Kolo'!I8</f>
        <v>12</v>
      </c>
      <c r="G7" s="1364"/>
      <c r="H7" s="1364">
        <v>4</v>
      </c>
      <c r="I7" s="1364">
        <v>6</v>
      </c>
      <c r="J7" s="1365">
        <v>1</v>
      </c>
      <c r="K7" s="1365">
        <v>4</v>
      </c>
      <c r="L7" s="1366">
        <v>33</v>
      </c>
      <c r="M7" s="1367">
        <v>3</v>
      </c>
    </row>
    <row r="8" spans="1:14" ht="18.75" x14ac:dyDescent="0.2">
      <c r="A8" s="1363">
        <v>4</v>
      </c>
      <c r="B8" s="1165" t="s">
        <v>630</v>
      </c>
      <c r="C8" s="1165" t="s">
        <v>631</v>
      </c>
      <c r="D8" s="1364">
        <f>'[8]1. Kolo'!I6</f>
        <v>3</v>
      </c>
      <c r="E8" s="1364">
        <f>'[8]2. Kolo'!I6</f>
        <v>12</v>
      </c>
      <c r="F8" s="1364">
        <f>'[8]3. Kolo'!I6</f>
        <v>1</v>
      </c>
      <c r="G8" s="1364"/>
      <c r="H8" s="1364">
        <v>3</v>
      </c>
      <c r="I8" s="1364">
        <v>2</v>
      </c>
      <c r="J8" s="1365">
        <v>3</v>
      </c>
      <c r="K8" s="1365">
        <v>10</v>
      </c>
      <c r="L8" s="1366">
        <v>34</v>
      </c>
      <c r="M8" s="1367">
        <v>4</v>
      </c>
    </row>
    <row r="9" spans="1:14" ht="18.75" x14ac:dyDescent="0.2">
      <c r="A9" s="1363">
        <v>5</v>
      </c>
      <c r="B9" s="1165" t="s">
        <v>630</v>
      </c>
      <c r="C9" s="1165" t="s">
        <v>632</v>
      </c>
      <c r="D9" s="1364">
        <f>'[8]1. Kolo'!I7</f>
        <v>12</v>
      </c>
      <c r="E9" s="1364">
        <f>'[8]2. Kolo'!I7</f>
        <v>2</v>
      </c>
      <c r="F9" s="1364">
        <f>'[8]3. Kolo'!I7</f>
        <v>2</v>
      </c>
      <c r="G9" s="1364"/>
      <c r="H9" s="1364">
        <v>6</v>
      </c>
      <c r="I9" s="1364">
        <v>4</v>
      </c>
      <c r="J9" s="1365">
        <v>6</v>
      </c>
      <c r="K9" s="1365">
        <v>6</v>
      </c>
      <c r="L9" s="1366">
        <v>38</v>
      </c>
      <c r="M9" s="1367">
        <v>5</v>
      </c>
    </row>
    <row r="10" spans="1:14" ht="18.75" x14ac:dyDescent="0.2">
      <c r="A10" s="1363">
        <v>6</v>
      </c>
      <c r="B10" s="1165" t="s">
        <v>634</v>
      </c>
      <c r="C10" s="1165" t="s">
        <v>637</v>
      </c>
      <c r="D10" s="1364">
        <f>'[8]1. Kolo'!I11</f>
        <v>2</v>
      </c>
      <c r="E10" s="1364">
        <f>'[8]2. Kolo'!I11</f>
        <v>12</v>
      </c>
      <c r="F10" s="1364"/>
      <c r="G10" s="1364">
        <f>'[8]4. Kolo'!I11</f>
        <v>1</v>
      </c>
      <c r="H10" s="1364">
        <v>5</v>
      </c>
      <c r="I10" s="1364">
        <v>3</v>
      </c>
      <c r="J10" s="1365">
        <v>8</v>
      </c>
      <c r="K10" s="1365">
        <v>7</v>
      </c>
      <c r="L10" s="1366">
        <v>38</v>
      </c>
      <c r="M10" s="1367">
        <v>6</v>
      </c>
    </row>
    <row r="11" spans="1:14" ht="18.75" x14ac:dyDescent="0.2">
      <c r="A11" s="1363">
        <v>7</v>
      </c>
      <c r="B11" s="1165" t="s">
        <v>641</v>
      </c>
      <c r="C11" s="1165" t="s">
        <v>644</v>
      </c>
      <c r="D11" s="1364">
        <f>'[8]1. Kolo'!I17</f>
        <v>6</v>
      </c>
      <c r="E11" s="1364">
        <f>'[8]2. Kolo'!I17</f>
        <v>3</v>
      </c>
      <c r="F11" s="1364">
        <f>'[8]3. Kolo'!I17</f>
        <v>12</v>
      </c>
      <c r="G11" s="1364"/>
      <c r="H11" s="1364">
        <v>7</v>
      </c>
      <c r="I11" s="1364">
        <v>8</v>
      </c>
      <c r="J11" s="1365">
        <v>5</v>
      </c>
      <c r="K11" s="1365">
        <v>3</v>
      </c>
      <c r="L11" s="1366">
        <v>44</v>
      </c>
      <c r="M11" s="1367">
        <v>7</v>
      </c>
    </row>
    <row r="12" spans="1:14" ht="18.75" x14ac:dyDescent="0.2">
      <c r="A12" s="1363">
        <v>8</v>
      </c>
      <c r="B12" s="1165" t="s">
        <v>641</v>
      </c>
      <c r="C12" s="1165" t="s">
        <v>642</v>
      </c>
      <c r="D12" s="1364">
        <f>'[8]1. Kolo'!I15</f>
        <v>12</v>
      </c>
      <c r="E12" s="1364">
        <f>'[8]2. Kolo'!I15</f>
        <v>4</v>
      </c>
      <c r="F12" s="1364">
        <f>'[8]3. Kolo'!I15</f>
        <v>12</v>
      </c>
      <c r="G12" s="1364"/>
      <c r="H12" s="1364">
        <v>7</v>
      </c>
      <c r="I12" s="1364">
        <v>7</v>
      </c>
      <c r="J12" s="1365">
        <v>4</v>
      </c>
      <c r="K12" s="1365">
        <v>8</v>
      </c>
      <c r="L12" s="1366">
        <v>54</v>
      </c>
      <c r="M12" s="1367">
        <v>8</v>
      </c>
    </row>
    <row r="13" spans="1:14" ht="18.75" x14ac:dyDescent="0.2">
      <c r="A13" s="1363">
        <v>9</v>
      </c>
      <c r="B13" s="1165" t="s">
        <v>496</v>
      </c>
      <c r="C13" s="1165" t="s">
        <v>638</v>
      </c>
      <c r="D13" s="1364">
        <f>'[8]1. Kolo'!I12</f>
        <v>12</v>
      </c>
      <c r="E13" s="1364">
        <f>'[8]2. Kolo'!I12</f>
        <v>8</v>
      </c>
      <c r="F13" s="1364">
        <f>'[8]3. Kolo'!I12</f>
        <v>12</v>
      </c>
      <c r="G13" s="1364"/>
      <c r="H13" s="1364">
        <v>11</v>
      </c>
      <c r="I13" s="1364">
        <v>5</v>
      </c>
      <c r="J13" s="1365">
        <v>10</v>
      </c>
      <c r="K13" s="1365">
        <v>5</v>
      </c>
      <c r="L13" s="1366">
        <v>63</v>
      </c>
      <c r="M13" s="1367">
        <v>9</v>
      </c>
    </row>
    <row r="14" spans="1:14" ht="18.75" x14ac:dyDescent="0.2">
      <c r="A14" s="1363">
        <v>10</v>
      </c>
      <c r="B14" s="1165" t="s">
        <v>496</v>
      </c>
      <c r="C14" s="1166" t="s">
        <v>640</v>
      </c>
      <c r="D14" s="1364">
        <f>'[8]1. Kolo'!I14</f>
        <v>12</v>
      </c>
      <c r="E14" s="1364">
        <f>'[8]2. Kolo'!I14</f>
        <v>5</v>
      </c>
      <c r="F14" s="1364">
        <f>'[8]3. Kolo'!I14</f>
        <v>12</v>
      </c>
      <c r="G14" s="1364">
        <v>12</v>
      </c>
      <c r="H14" s="1364">
        <v>11</v>
      </c>
      <c r="I14" s="1364">
        <v>9</v>
      </c>
      <c r="J14" s="1365">
        <v>13</v>
      </c>
      <c r="K14" s="1365"/>
      <c r="L14" s="1366">
        <v>74</v>
      </c>
      <c r="M14" s="1367">
        <v>10</v>
      </c>
    </row>
    <row r="15" spans="1:14" ht="18.75" x14ac:dyDescent="0.2">
      <c r="A15" s="1363">
        <v>11</v>
      </c>
      <c r="B15" s="1165" t="s">
        <v>641</v>
      </c>
      <c r="C15" s="1165" t="s">
        <v>643</v>
      </c>
      <c r="D15" s="1364">
        <f>'[8]1. Kolo'!I16</f>
        <v>12</v>
      </c>
      <c r="E15" s="1364">
        <f>'[8]2. Kolo'!I16</f>
        <v>6</v>
      </c>
      <c r="F15" s="1364">
        <f>'[8]3. Kolo'!I16</f>
        <v>12</v>
      </c>
      <c r="G15" s="1364">
        <v>12</v>
      </c>
      <c r="H15" s="1364">
        <v>12</v>
      </c>
      <c r="I15" s="1364">
        <v>13</v>
      </c>
      <c r="J15" s="1365">
        <v>13</v>
      </c>
      <c r="K15" s="1365"/>
      <c r="L15" s="1366">
        <v>80</v>
      </c>
      <c r="M15" s="1367">
        <v>11</v>
      </c>
    </row>
    <row r="16" spans="1:14" ht="18.75" x14ac:dyDescent="0.2">
      <c r="A16" s="1368">
        <v>12</v>
      </c>
      <c r="B16" s="1166" t="s">
        <v>496</v>
      </c>
      <c r="C16" s="1166" t="s">
        <v>639</v>
      </c>
      <c r="D16" s="1369">
        <f>'[8]1. Kolo'!I13</f>
        <v>12</v>
      </c>
      <c r="E16" s="1364">
        <f>'[8]2. Kolo'!I13</f>
        <v>12</v>
      </c>
      <c r="F16" s="1369">
        <f>'[8]3. Kolo'!I13</f>
        <v>12</v>
      </c>
      <c r="G16" s="1369">
        <v>12</v>
      </c>
      <c r="H16" s="1369">
        <v>11</v>
      </c>
      <c r="I16" s="1369">
        <v>10</v>
      </c>
      <c r="J16" s="1365">
        <v>13</v>
      </c>
      <c r="K16" s="1365"/>
      <c r="L16" s="1370">
        <v>82</v>
      </c>
      <c r="M16" s="1371">
        <v>12</v>
      </c>
    </row>
    <row r="17" spans="1:13" ht="18.75" x14ac:dyDescent="0.2">
      <c r="A17" s="1368">
        <v>13</v>
      </c>
      <c r="B17" s="1165" t="s">
        <v>641</v>
      </c>
      <c r="C17" s="1166" t="s">
        <v>963</v>
      </c>
      <c r="D17" s="1369">
        <v>13</v>
      </c>
      <c r="E17" s="1369">
        <v>13</v>
      </c>
      <c r="F17" s="1369">
        <v>13</v>
      </c>
      <c r="G17" s="1369">
        <v>13</v>
      </c>
      <c r="H17" s="1369">
        <v>13</v>
      </c>
      <c r="I17" s="1369">
        <v>13</v>
      </c>
      <c r="J17" s="1365">
        <v>13</v>
      </c>
      <c r="K17" s="1365">
        <v>10</v>
      </c>
      <c r="L17" s="1370">
        <v>101</v>
      </c>
      <c r="M17" s="1371">
        <v>13</v>
      </c>
    </row>
    <row r="18" spans="1:13" ht="18.75" x14ac:dyDescent="0.2">
      <c r="A18" s="1368">
        <v>14</v>
      </c>
      <c r="B18" s="1165"/>
      <c r="C18" s="1165"/>
      <c r="D18" s="1369"/>
      <c r="E18" s="1369"/>
      <c r="F18" s="1369"/>
      <c r="G18" s="1369"/>
      <c r="H18" s="1369"/>
      <c r="I18" s="1369"/>
      <c r="J18" s="1365"/>
      <c r="K18" s="1365"/>
      <c r="L18" s="1370"/>
      <c r="M18" s="1371"/>
    </row>
    <row r="19" spans="1:13" ht="18.75" x14ac:dyDescent="0.2">
      <c r="A19" s="1368">
        <v>15</v>
      </c>
      <c r="B19" s="1166"/>
      <c r="C19" s="1166"/>
      <c r="D19" s="1369"/>
      <c r="E19" s="1369"/>
      <c r="F19" s="1369"/>
      <c r="G19" s="1369"/>
      <c r="H19" s="1369"/>
      <c r="I19" s="1369"/>
      <c r="J19" s="1365"/>
      <c r="K19" s="1365"/>
      <c r="L19" s="1370"/>
      <c r="M19" s="1371"/>
    </row>
    <row r="20" spans="1:13" ht="18.75" x14ac:dyDescent="0.2">
      <c r="A20" s="1368">
        <v>16</v>
      </c>
      <c r="B20" s="1166"/>
      <c r="C20" s="1166"/>
      <c r="D20" s="1369"/>
      <c r="E20" s="1369"/>
      <c r="F20" s="1369"/>
      <c r="G20" s="1369"/>
      <c r="H20" s="1369"/>
      <c r="I20" s="1369"/>
      <c r="J20" s="1365"/>
      <c r="K20" s="1365"/>
      <c r="L20" s="1370"/>
      <c r="M20" s="1371"/>
    </row>
    <row r="21" spans="1:13" ht="18.75" x14ac:dyDescent="0.2">
      <c r="A21" s="1368">
        <v>17</v>
      </c>
      <c r="B21" s="1166"/>
      <c r="C21" s="1166"/>
      <c r="D21" s="1369"/>
      <c r="E21" s="1369"/>
      <c r="F21" s="1369"/>
      <c r="G21" s="1369"/>
      <c r="H21" s="1369"/>
      <c r="I21" s="1369"/>
      <c r="J21" s="1365"/>
      <c r="K21" s="1365"/>
      <c r="L21" s="1370"/>
      <c r="M21" s="1371"/>
    </row>
    <row r="22" spans="1:13" ht="18.75" x14ac:dyDescent="0.2">
      <c r="A22" s="1368">
        <v>18</v>
      </c>
      <c r="B22" s="1166"/>
      <c r="C22" s="1166"/>
      <c r="D22" s="1369"/>
      <c r="E22" s="1369"/>
      <c r="F22" s="1369"/>
      <c r="G22" s="1369"/>
      <c r="H22" s="1369"/>
      <c r="I22" s="1369"/>
      <c r="J22" s="1365"/>
      <c r="K22" s="1365"/>
      <c r="L22" s="1370"/>
      <c r="M22" s="1371"/>
    </row>
    <row r="23" spans="1:13" ht="18.75" x14ac:dyDescent="0.2">
      <c r="A23" s="1368">
        <v>19</v>
      </c>
      <c r="B23" s="1166"/>
      <c r="C23" s="1166"/>
      <c r="D23" s="1369"/>
      <c r="E23" s="1369"/>
      <c r="F23" s="1369"/>
      <c r="G23" s="1369"/>
      <c r="H23" s="1369"/>
      <c r="I23" s="1369"/>
      <c r="J23" s="1369"/>
      <c r="K23" s="1369"/>
      <c r="L23" s="1370"/>
      <c r="M23" s="1371"/>
    </row>
    <row r="24" spans="1:13" ht="18.75" x14ac:dyDescent="0.2">
      <c r="A24" s="1368">
        <v>20</v>
      </c>
      <c r="B24" s="1166"/>
      <c r="C24" s="1166"/>
      <c r="D24" s="1369"/>
      <c r="E24" s="1369"/>
      <c r="F24" s="1369"/>
      <c r="G24" s="1369"/>
      <c r="H24" s="1369"/>
      <c r="I24" s="1369"/>
      <c r="J24" s="1369"/>
      <c r="K24" s="1369"/>
      <c r="L24" s="1370"/>
      <c r="M24" s="1371"/>
    </row>
    <row r="25" spans="1:13" ht="18.75" x14ac:dyDescent="0.2">
      <c r="A25" s="1368">
        <v>21</v>
      </c>
      <c r="B25" s="1166"/>
      <c r="C25" s="1166"/>
      <c r="D25" s="1369"/>
      <c r="E25" s="1369"/>
      <c r="F25" s="1369"/>
      <c r="G25" s="1369"/>
      <c r="H25" s="1369"/>
      <c r="I25" s="1369"/>
      <c r="J25" s="1369"/>
      <c r="K25" s="1369"/>
      <c r="L25" s="1370"/>
      <c r="M25" s="1371"/>
    </row>
    <row r="26" spans="1:13" ht="15" x14ac:dyDescent="0.2">
      <c r="A26" s="2096" t="s">
        <v>645</v>
      </c>
      <c r="B26" s="2097"/>
      <c r="C26" s="2097"/>
      <c r="D26" s="2097"/>
      <c r="E26" s="2097"/>
      <c r="F26" s="2097"/>
      <c r="G26" s="2097"/>
      <c r="H26" s="2097"/>
      <c r="I26" s="2097"/>
      <c r="J26" s="2097"/>
      <c r="K26" s="2097"/>
      <c r="L26" s="2097"/>
      <c r="M26" s="2098"/>
    </row>
    <row r="27" spans="1:13" ht="30" x14ac:dyDescent="0.2">
      <c r="A27" s="1372" t="s">
        <v>620</v>
      </c>
      <c r="B27" s="2099" t="s">
        <v>215</v>
      </c>
      <c r="C27" s="2099"/>
      <c r="D27" s="1357" t="s">
        <v>622</v>
      </c>
      <c r="E27" s="1357" t="s">
        <v>623</v>
      </c>
      <c r="F27" s="1357" t="s">
        <v>624</v>
      </c>
      <c r="G27" s="1357" t="s">
        <v>625</v>
      </c>
      <c r="H27" s="1357" t="s">
        <v>626</v>
      </c>
      <c r="I27" s="1357" t="s">
        <v>646</v>
      </c>
      <c r="J27" s="1357" t="s">
        <v>627</v>
      </c>
      <c r="K27" s="1357" t="s">
        <v>647</v>
      </c>
      <c r="L27" s="1357" t="s">
        <v>628</v>
      </c>
      <c r="M27" s="1358" t="s">
        <v>629</v>
      </c>
    </row>
    <row r="28" spans="1:13" ht="18.75" x14ac:dyDescent="0.25">
      <c r="A28" s="1373">
        <v>1</v>
      </c>
      <c r="B28" s="2087" t="s">
        <v>634</v>
      </c>
      <c r="C28" s="2087"/>
      <c r="D28" s="1374">
        <f>'[8]1. Kolo'!D30</f>
        <v>7</v>
      </c>
      <c r="E28" s="1375">
        <f>'[8]2. Kolo'!D30</f>
        <v>28</v>
      </c>
      <c r="F28" s="1374">
        <f>'[8]3. Kolo'!D30</f>
        <v>36</v>
      </c>
      <c r="G28" s="1374">
        <f>'[8]4. Kolo'!D30</f>
        <v>14</v>
      </c>
      <c r="H28" s="1374">
        <v>8</v>
      </c>
      <c r="I28" s="1374">
        <v>14</v>
      </c>
      <c r="J28" s="1374">
        <v>17</v>
      </c>
      <c r="K28" s="1374">
        <v>10</v>
      </c>
      <c r="L28" s="1376">
        <f>IF(K28=0,SUM(D28:K28),SUM(D28:K28)-MAX(D28:K28))</f>
        <v>98</v>
      </c>
      <c r="M28" s="1377">
        <f>RANK(L28,L28:L34,1)</f>
        <v>1</v>
      </c>
    </row>
    <row r="29" spans="1:13" ht="18.75" x14ac:dyDescent="0.25">
      <c r="A29" s="1373">
        <v>2</v>
      </c>
      <c r="B29" s="2087" t="s">
        <v>630</v>
      </c>
      <c r="C29" s="2087"/>
      <c r="D29" s="1374">
        <f>'[8]1. Kolo'!D29</f>
        <v>20</v>
      </c>
      <c r="E29" s="1375">
        <f>'[8]2. Kolo'!D29</f>
        <v>15</v>
      </c>
      <c r="F29" s="1374">
        <f>'[8]3. Kolo'!D29</f>
        <v>15</v>
      </c>
      <c r="G29" s="1374">
        <f>'[8]4. Kolo'!D29</f>
        <v>36</v>
      </c>
      <c r="H29" s="1374">
        <v>13</v>
      </c>
      <c r="I29" s="1374">
        <v>12</v>
      </c>
      <c r="J29" s="1374">
        <v>10</v>
      </c>
      <c r="K29" s="1374">
        <v>20</v>
      </c>
      <c r="L29" s="1376">
        <f>IF(K29=0,SUM(D29:K29),SUM(D29:K29)-MAX(D29:K29))</f>
        <v>105</v>
      </c>
      <c r="M29" s="1377">
        <f>RANK(L29,L28:L34,1)</f>
        <v>2</v>
      </c>
    </row>
    <row r="30" spans="1:13" ht="18.75" x14ac:dyDescent="0.25">
      <c r="A30" s="1373">
        <v>3</v>
      </c>
      <c r="B30" s="2087" t="s">
        <v>641</v>
      </c>
      <c r="C30" s="2087"/>
      <c r="D30" s="1374">
        <f>'[8]1. Kolo'!D32</f>
        <v>30</v>
      </c>
      <c r="E30" s="1375">
        <f>'[8]2. Kolo'!D32</f>
        <v>13</v>
      </c>
      <c r="F30" s="1374">
        <f>'[8]3. Kolo'!D32</f>
        <v>36</v>
      </c>
      <c r="G30" s="1374">
        <f>'[8]4. Kolo'!D32</f>
        <v>36</v>
      </c>
      <c r="H30" s="1374">
        <v>27</v>
      </c>
      <c r="I30" s="1374">
        <v>28</v>
      </c>
      <c r="J30" s="1374">
        <v>18</v>
      </c>
      <c r="K30" s="1374">
        <v>21</v>
      </c>
      <c r="L30" s="1376">
        <f>IF(K30=0,SUM(D30:K30),SUM(D30:K30)-MAX(D30:K30))</f>
        <v>173</v>
      </c>
      <c r="M30" s="1379">
        <f>RANK(L30,L28:L34,1)</f>
        <v>3</v>
      </c>
    </row>
    <row r="31" spans="1:13" ht="18.75" x14ac:dyDescent="0.25">
      <c r="A31" s="1378">
        <v>4</v>
      </c>
      <c r="B31" s="2087" t="s">
        <v>496</v>
      </c>
      <c r="C31" s="2087"/>
      <c r="D31" s="1374">
        <f>'[8]1. Kolo'!D31</f>
        <v>36</v>
      </c>
      <c r="E31" s="1375">
        <f>'[8]2. Kolo'!D31</f>
        <v>25</v>
      </c>
      <c r="F31" s="1374">
        <f>'[8]3. Kolo'!D31</f>
        <v>36</v>
      </c>
      <c r="G31" s="1374">
        <f>'[8]4. Kolo'!D31</f>
        <v>36</v>
      </c>
      <c r="H31" s="1374">
        <v>33</v>
      </c>
      <c r="I31" s="1374">
        <v>24</v>
      </c>
      <c r="J31" s="1374">
        <v>36</v>
      </c>
      <c r="K31" s="1374">
        <v>31</v>
      </c>
      <c r="L31" s="1376">
        <f>IF(K31=0,SUM(D31:K31),SUM(D31:K31)-MAX(D31:K31))</f>
        <v>221</v>
      </c>
      <c r="M31" s="1377">
        <f>RANK(L31,L28:L34,1)</f>
        <v>4</v>
      </c>
    </row>
    <row r="32" spans="1:13" ht="18.75" x14ac:dyDescent="0.25">
      <c r="A32" s="1378">
        <v>5</v>
      </c>
      <c r="B32" s="2087"/>
      <c r="C32" s="2087"/>
      <c r="D32" s="1374"/>
      <c r="E32" s="1375"/>
      <c r="F32" s="1374"/>
      <c r="G32" s="1374"/>
      <c r="H32" s="1374"/>
      <c r="I32" s="1374"/>
      <c r="J32" s="1374"/>
      <c r="K32" s="1374"/>
      <c r="L32" s="1376"/>
      <c r="M32" s="1379"/>
    </row>
    <row r="33" spans="1:13" ht="18.75" x14ac:dyDescent="0.25">
      <c r="A33" s="1378">
        <v>6</v>
      </c>
      <c r="B33" s="2088"/>
      <c r="C33" s="2089"/>
      <c r="D33" s="1374"/>
      <c r="E33" s="1375"/>
      <c r="F33" s="1374"/>
      <c r="G33" s="1374"/>
      <c r="H33" s="1374"/>
      <c r="I33" s="1374"/>
      <c r="J33" s="1374"/>
      <c r="K33" s="1374"/>
      <c r="L33" s="1376"/>
      <c r="M33" s="1379"/>
    </row>
    <row r="34" spans="1:13" ht="19.5" thickBot="1" x14ac:dyDescent="0.3">
      <c r="A34" s="1380">
        <v>7</v>
      </c>
      <c r="B34" s="2090"/>
      <c r="C34" s="2090"/>
      <c r="D34" s="1381"/>
      <c r="E34" s="1382"/>
      <c r="F34" s="1381"/>
      <c r="G34" s="1381"/>
      <c r="H34" s="1381"/>
      <c r="I34" s="1381"/>
      <c r="J34" s="1381"/>
      <c r="K34" s="1381"/>
      <c r="L34" s="1383"/>
      <c r="M34" s="1384"/>
    </row>
  </sheetData>
  <sortState ref="B28:M31">
    <sortCondition ref="M5:M17"/>
  </sortState>
  <mergeCells count="11">
    <mergeCell ref="B29:C29"/>
    <mergeCell ref="B28:C28"/>
    <mergeCell ref="A2:I2"/>
    <mergeCell ref="A3:M3"/>
    <mergeCell ref="A26:M26"/>
    <mergeCell ref="B27:C27"/>
    <mergeCell ref="B31:C31"/>
    <mergeCell ref="B30:C30"/>
    <mergeCell ref="B32:C32"/>
    <mergeCell ref="B33:C33"/>
    <mergeCell ref="B34:C34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91EF-A034-4C52-8453-FE593DB34919}">
  <sheetPr>
    <tabColor theme="8" tint="-0.249977111117893"/>
  </sheetPr>
  <dimension ref="A1:Z21"/>
  <sheetViews>
    <sheetView workbookViewId="0">
      <selection activeCell="B9" sqref="B9"/>
    </sheetView>
  </sheetViews>
  <sheetFormatPr defaultRowHeight="12.75" x14ac:dyDescent="0.2"/>
  <cols>
    <col min="1" max="1" width="6.5703125" customWidth="1"/>
    <col min="2" max="2" width="14.85546875" customWidth="1"/>
    <col min="3" max="3" width="7.85546875" customWidth="1"/>
    <col min="4" max="4" width="7.5703125" customWidth="1"/>
    <col min="5" max="5" width="8.28515625" customWidth="1"/>
    <col min="6" max="6" width="7.5703125" customWidth="1"/>
    <col min="7" max="7" width="8.5703125" customWidth="1"/>
    <col min="8" max="8" width="6.85546875" customWidth="1"/>
    <col min="9" max="9" width="11.140625" customWidth="1"/>
  </cols>
  <sheetData>
    <row r="1" spans="1:26" ht="23.25" x14ac:dyDescent="0.2">
      <c r="A1" s="2100"/>
      <c r="B1" s="2101"/>
      <c r="C1" s="2106" t="s">
        <v>1002</v>
      </c>
      <c r="D1" s="2107"/>
      <c r="E1" s="2107"/>
      <c r="F1" s="2107"/>
      <c r="G1" s="2107"/>
      <c r="H1" s="2107"/>
      <c r="I1" s="2107"/>
      <c r="J1" s="2107"/>
      <c r="K1" s="2108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570"/>
    </row>
    <row r="2" spans="1:26" ht="23.25" x14ac:dyDescent="0.2">
      <c r="A2" s="2102"/>
      <c r="B2" s="2103"/>
      <c r="C2" s="2109"/>
      <c r="D2" s="2110"/>
      <c r="E2" s="2110"/>
      <c r="F2" s="2110"/>
      <c r="G2" s="2110"/>
      <c r="H2" s="2110"/>
      <c r="I2" s="2110"/>
      <c r="J2" s="2110"/>
      <c r="K2" s="2111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1570"/>
      <c r="X2" s="1570"/>
      <c r="Y2" s="1570"/>
      <c r="Z2" s="1570"/>
    </row>
    <row r="3" spans="1:26" ht="23.25" x14ac:dyDescent="0.2">
      <c r="A3" s="2102"/>
      <c r="B3" s="2103"/>
      <c r="C3" s="2109" t="s">
        <v>1003</v>
      </c>
      <c r="D3" s="2110"/>
      <c r="E3" s="2110"/>
      <c r="F3" s="2110"/>
      <c r="G3" s="2110"/>
      <c r="H3" s="2110"/>
      <c r="I3" s="2110"/>
      <c r="J3" s="2110"/>
      <c r="K3" s="2111"/>
      <c r="L3" s="1570"/>
      <c r="M3" s="1570"/>
      <c r="N3" s="1570"/>
      <c r="O3" s="1570"/>
      <c r="P3" s="1570"/>
      <c r="Q3" s="1570"/>
      <c r="R3" s="1570"/>
      <c r="S3" s="1570"/>
      <c r="T3" s="1570"/>
      <c r="U3" s="1570"/>
      <c r="V3" s="1570"/>
      <c r="W3" s="1570"/>
      <c r="X3" s="1570"/>
      <c r="Y3" s="1570"/>
      <c r="Z3" s="1570"/>
    </row>
    <row r="4" spans="1:26" ht="23.25" x14ac:dyDescent="0.2">
      <c r="A4" s="2102"/>
      <c r="B4" s="2103"/>
      <c r="C4" s="2112"/>
      <c r="D4" s="2113"/>
      <c r="E4" s="2113"/>
      <c r="F4" s="2113"/>
      <c r="G4" s="2113"/>
      <c r="H4" s="2113"/>
      <c r="I4" s="2113"/>
      <c r="J4" s="2113"/>
      <c r="K4" s="2114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</row>
    <row r="5" spans="1:26" ht="24" thickBot="1" x14ac:dyDescent="0.25">
      <c r="A5" s="2104"/>
      <c r="B5" s="2105"/>
      <c r="C5" s="2115" t="s">
        <v>971</v>
      </c>
      <c r="D5" s="2116"/>
      <c r="E5" s="2116"/>
      <c r="F5" s="2116"/>
      <c r="G5" s="2117"/>
    </row>
    <row r="6" spans="1:26" ht="42.75" customHeight="1" thickBot="1" x14ac:dyDescent="0.25">
      <c r="A6" s="1511" t="s">
        <v>972</v>
      </c>
      <c r="B6" s="1512" t="s">
        <v>973</v>
      </c>
      <c r="C6" s="1513" t="s">
        <v>974</v>
      </c>
      <c r="D6" s="1513" t="s">
        <v>975</v>
      </c>
      <c r="E6" s="1514" t="s">
        <v>976</v>
      </c>
      <c r="F6" s="1515" t="s">
        <v>977</v>
      </c>
      <c r="G6" s="1516" t="s">
        <v>978</v>
      </c>
    </row>
    <row r="7" spans="1:26" ht="33" customHeight="1" thickBot="1" x14ac:dyDescent="0.25">
      <c r="A7" s="1517">
        <v>1</v>
      </c>
      <c r="B7" s="1518" t="str">
        <f>[9]Natjecatelji!$B$6</f>
        <v>ŠRK VŽ Interland 1</v>
      </c>
      <c r="C7" s="1519">
        <f>[9]MASTER!AL7</f>
        <v>55</v>
      </c>
      <c r="D7" s="1520">
        <f>[9]MASTER!AM7</f>
        <v>33</v>
      </c>
      <c r="E7" s="1520">
        <f>[9]MASTER!AN7</f>
        <v>38064</v>
      </c>
      <c r="F7" s="1521">
        <f>[9]MASTER!AO7</f>
        <v>17.5</v>
      </c>
      <c r="G7" s="1522">
        <f>[9]MASTER!AP7</f>
        <v>2</v>
      </c>
      <c r="K7" s="1523" t="s">
        <v>979</v>
      </c>
      <c r="L7" s="1523" t="s">
        <v>980</v>
      </c>
      <c r="M7" s="1523" t="s">
        <v>981</v>
      </c>
      <c r="N7" s="1523" t="s">
        <v>982</v>
      </c>
      <c r="O7" s="1523" t="s">
        <v>983</v>
      </c>
      <c r="P7" s="1523" t="s">
        <v>984</v>
      </c>
      <c r="Q7" s="1523" t="s">
        <v>985</v>
      </c>
      <c r="R7" s="1523" t="s">
        <v>986</v>
      </c>
      <c r="S7" s="1523" t="s">
        <v>987</v>
      </c>
      <c r="T7" s="1523" t="s">
        <v>988</v>
      </c>
      <c r="U7" s="1523" t="s">
        <v>989</v>
      </c>
      <c r="V7" s="1523" t="s">
        <v>990</v>
      </c>
    </row>
    <row r="8" spans="1:26" ht="26.25" customHeight="1" x14ac:dyDescent="0.2">
      <c r="A8" s="1524">
        <v>2</v>
      </c>
      <c r="B8" s="1525" t="str">
        <f>[9]Natjecatelji!$B$12</f>
        <v>ŠRK Šoderica</v>
      </c>
      <c r="C8" s="1526">
        <f>[9]MASTER!AL8</f>
        <v>51</v>
      </c>
      <c r="D8" s="1527">
        <f>[9]MASTER!AM8</f>
        <v>10</v>
      </c>
      <c r="E8" s="1527">
        <f>[9]MASTER!AN8</f>
        <v>9885</v>
      </c>
      <c r="F8" s="1528">
        <f>[9]MASTER!AO8</f>
        <v>40</v>
      </c>
      <c r="G8" s="1529">
        <f>[9]MASTER!AP8</f>
        <v>9</v>
      </c>
      <c r="I8" s="1530" t="s">
        <v>991</v>
      </c>
      <c r="J8" s="1531" t="s">
        <v>992</v>
      </c>
      <c r="K8" s="1532">
        <f>'[9]1. kolo Rasinja'!AG112</f>
        <v>148</v>
      </c>
      <c r="L8" s="1533">
        <f>'[9]1. kolo Rasinja'!AG108</f>
        <v>4662</v>
      </c>
      <c r="M8" s="1534">
        <f>'[9]1. kolo Rasinja'!AG113</f>
        <v>5</v>
      </c>
      <c r="N8" s="1533">
        <f>'[9]1. kolo Rasinja'!AG114</f>
        <v>2</v>
      </c>
      <c r="O8" s="1533">
        <f>'[9]1. kolo Rasinja'!AG115</f>
        <v>122</v>
      </c>
      <c r="P8" s="1533">
        <f>'[9]1. kolo Rasinja'!AG116</f>
        <v>0</v>
      </c>
      <c r="Q8" s="1533">
        <f>'[9]1. kolo Rasinja'!AG117</f>
        <v>8</v>
      </c>
      <c r="R8" s="1533">
        <f>'[9]1. kolo Rasinja'!AG118</f>
        <v>0</v>
      </c>
      <c r="S8" s="1533">
        <f>'[9]1. kolo Rasinja'!AG119</f>
        <v>0</v>
      </c>
      <c r="T8" s="1533">
        <f>'[9]1. kolo Rasinja'!AG120</f>
        <v>0</v>
      </c>
      <c r="U8" s="1533">
        <f>'[9]1. kolo Rasinja'!AG121</f>
        <v>0</v>
      </c>
      <c r="V8" s="1534">
        <f>'[9]1. kolo Rasinja'!AG122</f>
        <v>0</v>
      </c>
    </row>
    <row r="9" spans="1:26" ht="31.5" customHeight="1" x14ac:dyDescent="0.2">
      <c r="A9" s="1524">
        <v>3</v>
      </c>
      <c r="B9" s="1535" t="str">
        <f>[9]Natjecatelji!$B$11</f>
        <v>ŠRD OGULIN 1</v>
      </c>
      <c r="C9" s="1526">
        <f>[9]MASTER!AL9</f>
        <v>69</v>
      </c>
      <c r="D9" s="1527">
        <f>[9]MASTER!AM9</f>
        <v>52</v>
      </c>
      <c r="E9" s="1527">
        <f>[9]MASTER!AN9</f>
        <v>64397</v>
      </c>
      <c r="F9" s="1528">
        <f>[9]MASTER!AO9</f>
        <v>14.5</v>
      </c>
      <c r="G9" s="1529">
        <f>[9]MASTER!AP9</f>
        <v>1</v>
      </c>
      <c r="I9" s="1536" t="s">
        <v>993</v>
      </c>
      <c r="J9" s="1537" t="s">
        <v>994</v>
      </c>
      <c r="K9" s="1538">
        <f>'[9]2. kolo Trošmarija'!AG112</f>
        <v>6</v>
      </c>
      <c r="L9" s="1539">
        <f>'[9]2. kolo Trošmarija'!AG108</f>
        <v>152</v>
      </c>
      <c r="M9" s="1540">
        <f>'[9]2. kolo Trošmarija'!AG113</f>
        <v>0</v>
      </c>
      <c r="N9" s="1539">
        <f>'[9]2. kolo Trošmarija'!AG114</f>
        <v>0</v>
      </c>
      <c r="O9" s="1539">
        <f>'[9]2. kolo Trošmarija'!AG115</f>
        <v>0</v>
      </c>
      <c r="P9" s="1539">
        <f>'[9]2. kolo Trošmarija'!AG116</f>
        <v>0</v>
      </c>
      <c r="Q9" s="1539">
        <f>'[9]2. kolo Trošmarija'!AG117</f>
        <v>5</v>
      </c>
      <c r="R9" s="1539">
        <f>'[9]2. kolo Trošmarija'!AG118</f>
        <v>0</v>
      </c>
      <c r="S9" s="1539">
        <f>'[9]2. kolo Trošmarija'!AG119</f>
        <v>0</v>
      </c>
      <c r="T9" s="1539">
        <f>'[9]2. kolo Trošmarija'!AG120</f>
        <v>0</v>
      </c>
      <c r="U9" s="1539">
        <f>'[9]2. kolo Trošmarija'!AG121</f>
        <v>0</v>
      </c>
      <c r="V9" s="1540">
        <f>'[9]2. kolo Trošmarija'!AG122</f>
        <v>0</v>
      </c>
    </row>
    <row r="10" spans="1:26" ht="31.5" customHeight="1" x14ac:dyDescent="0.2">
      <c r="A10" s="1524">
        <v>4</v>
      </c>
      <c r="B10" s="1541" t="str">
        <f>[9]Natjecatelji!$B$7</f>
        <v>ŠRK VŽ Interland 2</v>
      </c>
      <c r="C10" s="1526">
        <f>[9]MASTER!AL10</f>
        <v>62</v>
      </c>
      <c r="D10" s="1527">
        <f>[9]MASTER!AM10</f>
        <v>25</v>
      </c>
      <c r="E10" s="1527">
        <f>[9]MASTER!AN10</f>
        <v>31313</v>
      </c>
      <c r="F10" s="1528">
        <f>[9]MASTER!AO10</f>
        <v>21.5</v>
      </c>
      <c r="G10" s="1529">
        <f>[9]MASTER!AP10</f>
        <v>3</v>
      </c>
      <c r="I10" s="1536" t="s">
        <v>995</v>
      </c>
      <c r="J10" s="1537" t="s">
        <v>996</v>
      </c>
      <c r="K10" s="1542">
        <f>'[9]3. kolo Stara Drava'!AG112</f>
        <v>2</v>
      </c>
      <c r="L10" s="1543">
        <f>'[9]3. kolo Stara Drava'!AG108</f>
        <v>103</v>
      </c>
      <c r="M10" s="1539">
        <f>'[9]3. kolo Stara Drava'!AG113</f>
        <v>0</v>
      </c>
      <c r="N10" s="1543">
        <f>'[9]3. kolo Stara Drava'!AG114</f>
        <v>0</v>
      </c>
      <c r="O10" s="1543">
        <f>'[9]3. kolo Stara Drava'!AG115</f>
        <v>0</v>
      </c>
      <c r="P10" s="1543">
        <f>'[9]3. kolo Stara Drava'!AG116</f>
        <v>2</v>
      </c>
      <c r="Q10" s="1543">
        <f>'[9]3. kolo Stara Drava'!AG117</f>
        <v>0</v>
      </c>
      <c r="R10" s="1543">
        <f>'[9]3. kolo Stara Drava'!AG118</f>
        <v>0</v>
      </c>
      <c r="S10" s="1543">
        <f>'[9]3. kolo Stara Drava'!AG119</f>
        <v>0</v>
      </c>
      <c r="T10" s="1543">
        <f>'[9]3. kolo Stara Drava'!AG120</f>
        <v>0</v>
      </c>
      <c r="U10" s="1543">
        <f>'[9]3. kolo Stara Drava'!AG121</f>
        <v>0</v>
      </c>
      <c r="V10" s="1544">
        <f>'[9]3. kolo Stara Drava'!AG122</f>
        <v>0</v>
      </c>
      <c r="W10" s="1545"/>
    </row>
    <row r="11" spans="1:26" ht="30" customHeight="1" x14ac:dyDescent="0.2">
      <c r="A11" s="1524">
        <v>5</v>
      </c>
      <c r="B11" s="1546" t="str">
        <f>[9]Natjecatelji!$B$15</f>
        <v>ŠRK Carp Podravina</v>
      </c>
      <c r="C11" s="1526">
        <f>[9]MASTER!AL11</f>
        <v>64</v>
      </c>
      <c r="D11" s="1527">
        <f>[9]MASTER!AM11</f>
        <v>12</v>
      </c>
      <c r="E11" s="1527">
        <f>[9]MASTER!AN11</f>
        <v>24046</v>
      </c>
      <c r="F11" s="1528">
        <f>[9]MASTER!AO11</f>
        <v>27.5</v>
      </c>
      <c r="G11" s="1529">
        <f>[9]MASTER!AP11</f>
        <v>5</v>
      </c>
      <c r="I11" s="1547" t="s">
        <v>997</v>
      </c>
      <c r="J11" s="1537" t="s">
        <v>998</v>
      </c>
      <c r="K11" s="1542">
        <f>'[9]4. kolo Jegeniš'!AG112</f>
        <v>19</v>
      </c>
      <c r="L11" s="1543">
        <f>'[9]4. kolo Jegeniš'!AG108</f>
        <v>777</v>
      </c>
      <c r="M11" s="1543">
        <f>'[9]4. kolo Jegeniš'!AG113</f>
        <v>6</v>
      </c>
      <c r="N11" s="1543">
        <f>'[9]4. kolo Jegeniš'!AG114</f>
        <v>12</v>
      </c>
      <c r="O11" s="1543">
        <f>'[9]4. kolo Jegeniš'!AG115</f>
        <v>0</v>
      </c>
      <c r="P11" s="1543">
        <f>'[9]4. kolo Jegeniš'!AG116</f>
        <v>0</v>
      </c>
      <c r="Q11" s="1543">
        <f>'[9]4. kolo Jegeniš'!AG117</f>
        <v>0</v>
      </c>
      <c r="R11" s="1543">
        <f>'[9]4. kolo Jegeniš'!AG118</f>
        <v>0</v>
      </c>
      <c r="S11" s="1543">
        <f>'[9]4. kolo Jegeniš'!AG119</f>
        <v>0</v>
      </c>
      <c r="T11" s="1543">
        <f>'[9]4. kolo Jegeniš'!AG120</f>
        <v>0</v>
      </c>
      <c r="U11" s="1543">
        <f>'[9]4. kolo Jegeniš'!AG121</f>
        <v>0</v>
      </c>
      <c r="V11" s="1544">
        <f>'[9]4. kolo Jegeniš'!AG122</f>
        <v>0</v>
      </c>
    </row>
    <row r="12" spans="1:26" ht="24" customHeight="1" thickBot="1" x14ac:dyDescent="0.25">
      <c r="A12" s="1524">
        <v>6</v>
      </c>
      <c r="B12" s="1548" t="str">
        <f>[9]Natjecatelji!$B$10</f>
        <v>ŠRK Podravka</v>
      </c>
      <c r="C12" s="1526">
        <f>[9]MASTER!AL12</f>
        <v>61</v>
      </c>
      <c r="D12" s="1527">
        <f>[9]MASTER!AM12</f>
        <v>14</v>
      </c>
      <c r="E12" s="1527">
        <f>[9]MASTER!AN12</f>
        <v>21083</v>
      </c>
      <c r="F12" s="1528">
        <f>[9]MASTER!AO12</f>
        <v>27.5</v>
      </c>
      <c r="G12" s="1529">
        <f>[9]MASTER!AP12</f>
        <v>6</v>
      </c>
      <c r="I12" s="1549" t="s">
        <v>999</v>
      </c>
      <c r="J12" s="1550" t="s">
        <v>1000</v>
      </c>
      <c r="K12" s="1551">
        <f>'[9]5. kolo Grabovo'!AG112</f>
        <v>22</v>
      </c>
      <c r="L12" s="1552">
        <f>'[9]5. kolo Grabovo'!AG108</f>
        <v>1180</v>
      </c>
      <c r="M12" s="1552">
        <f>'[9]5. kolo Grabovo'!AG113</f>
        <v>0</v>
      </c>
      <c r="N12" s="1552">
        <f>'[9]5. kolo Grabovo'!AG114</f>
        <v>19</v>
      </c>
      <c r="O12" s="1552">
        <f>'[9]5. kolo Grabovo'!AG115</f>
        <v>3</v>
      </c>
      <c r="P12" s="1552">
        <f>'[9]5. kolo Grabovo'!AG116</f>
        <v>0</v>
      </c>
      <c r="Q12" s="1552">
        <f>'[9]5. kolo Grabovo'!AG117</f>
        <v>0</v>
      </c>
      <c r="R12" s="1552">
        <f>'[9]5. kolo Grabovo'!AG118</f>
        <v>0</v>
      </c>
      <c r="S12" s="1552">
        <f>'[9]5. kolo Grabovo'!AG119</f>
        <v>0</v>
      </c>
      <c r="T12" s="1552">
        <f>'[9]5. kolo Grabovo'!AG120</f>
        <v>0</v>
      </c>
      <c r="U12" s="1552">
        <f>'[9]5. kolo Grabovo'!AG121</f>
        <v>0</v>
      </c>
      <c r="V12" s="1553">
        <f>'[9]5. kolo Grabovo'!AG122</f>
        <v>0</v>
      </c>
    </row>
    <row r="13" spans="1:26" ht="34.5" customHeight="1" thickBot="1" x14ac:dyDescent="0.25">
      <c r="A13" s="1524">
        <v>7</v>
      </c>
      <c r="B13" s="1554" t="str">
        <f>[9]Natjecatelji!$B$13</f>
        <v>RU Zvirište - Petrinja</v>
      </c>
      <c r="C13" s="1526">
        <f>[9]MASTER!AL13</f>
        <v>66</v>
      </c>
      <c r="D13" s="1527">
        <f>[9]MASTER!AM13</f>
        <v>15</v>
      </c>
      <c r="E13" s="1527">
        <f>[9]MASTER!AN13</f>
        <v>28558</v>
      </c>
      <c r="F13" s="1528">
        <f>[9]MASTER!AO13</f>
        <v>22</v>
      </c>
      <c r="G13" s="1529">
        <f>[9]MASTER!AP13</f>
        <v>4</v>
      </c>
      <c r="I13" s="1555"/>
      <c r="J13" s="1556" t="s">
        <v>1001</v>
      </c>
      <c r="K13" s="1557">
        <f t="shared" ref="K13:U13" si="0">SUM(K8:K12)</f>
        <v>197</v>
      </c>
      <c r="L13" s="1557">
        <f t="shared" si="0"/>
        <v>6874</v>
      </c>
      <c r="M13" s="1557">
        <f t="shared" si="0"/>
        <v>11</v>
      </c>
      <c r="N13" s="1557">
        <f t="shared" si="0"/>
        <v>33</v>
      </c>
      <c r="O13" s="1557">
        <f t="shared" si="0"/>
        <v>125</v>
      </c>
      <c r="P13" s="1557">
        <f t="shared" si="0"/>
        <v>2</v>
      </c>
      <c r="Q13" s="1557">
        <f t="shared" si="0"/>
        <v>13</v>
      </c>
      <c r="R13" s="1557">
        <f t="shared" si="0"/>
        <v>0</v>
      </c>
      <c r="S13" s="1557">
        <f t="shared" si="0"/>
        <v>0</v>
      </c>
      <c r="T13" s="1557">
        <f t="shared" si="0"/>
        <v>0</v>
      </c>
      <c r="U13" s="1557">
        <f t="shared" si="0"/>
        <v>0</v>
      </c>
      <c r="V13" s="1557">
        <f>SUM(V8:V12)</f>
        <v>0</v>
      </c>
    </row>
    <row r="14" spans="1:26" ht="29.25" customHeight="1" x14ac:dyDescent="0.2">
      <c r="A14" s="1524">
        <v>8</v>
      </c>
      <c r="B14" s="1558" t="str">
        <f>[9]Natjecatelji!$B$9</f>
        <v>Udica-DM ribolov</v>
      </c>
      <c r="C14" s="1526">
        <f>[9]MASTER!AL14</f>
        <v>55</v>
      </c>
      <c r="D14" s="1527">
        <f>[9]MASTER!AM14</f>
        <v>19</v>
      </c>
      <c r="E14" s="1527">
        <f>[9]MASTER!AN14</f>
        <v>20930</v>
      </c>
      <c r="F14" s="1528">
        <f>[9]MASTER!AO14</f>
        <v>28.5</v>
      </c>
      <c r="G14" s="1529">
        <f>[9]MASTER!AP14</f>
        <v>7</v>
      </c>
    </row>
    <row r="15" spans="1:26" ht="25.5" customHeight="1" x14ac:dyDescent="0.2">
      <c r="A15" s="1524">
        <v>9</v>
      </c>
      <c r="B15" s="1559" t="str">
        <f>[9]Natjecatelji!$B$14</f>
        <v xml:space="preserve">ŠRD Krap Virje </v>
      </c>
      <c r="C15" s="1526">
        <f>[9]MASTER!AL15</f>
        <v>56</v>
      </c>
      <c r="D15" s="1527">
        <f>[9]MASTER!AM15</f>
        <v>4</v>
      </c>
      <c r="E15" s="1527">
        <f>[9]MASTER!AN15</f>
        <v>6761</v>
      </c>
      <c r="F15" s="1528">
        <f>[9]MASTER!AO15</f>
        <v>41</v>
      </c>
      <c r="G15" s="1529">
        <f>[9]MASTER!AP15</f>
        <v>10</v>
      </c>
      <c r="I15" s="1560"/>
      <c r="J15" s="1560"/>
      <c r="K15" s="1561"/>
    </row>
    <row r="16" spans="1:26" ht="28.5" customHeight="1" thickBot="1" x14ac:dyDescent="0.25">
      <c r="A16" s="1562">
        <v>10</v>
      </c>
      <c r="B16" s="1563" t="str">
        <f>[9]Natjecatelji!$B$8</f>
        <v>ŠRD Dugo Selo</v>
      </c>
      <c r="C16" s="1564">
        <f>[9]MASTER!AL16</f>
        <v>58</v>
      </c>
      <c r="D16" s="1565">
        <f>[9]MASTER!AM16</f>
        <v>13</v>
      </c>
      <c r="E16" s="1565">
        <f>[9]MASTER!AN16</f>
        <v>18259</v>
      </c>
      <c r="F16" s="1566">
        <f>[9]MASTER!AO16</f>
        <v>39.5</v>
      </c>
      <c r="G16" s="1567">
        <f>[9]MASTER!AP16</f>
        <v>8</v>
      </c>
      <c r="I16" s="1560"/>
      <c r="J16" s="1560"/>
      <c r="K16" s="1561"/>
      <c r="M16" s="1545"/>
    </row>
    <row r="17" spans="2:13" ht="15" x14ac:dyDescent="0.2">
      <c r="B17" s="1568"/>
      <c r="I17" s="1569"/>
      <c r="J17" s="1560"/>
      <c r="K17" s="1561"/>
      <c r="M17" s="1545"/>
    </row>
    <row r="18" spans="2:13" ht="15" x14ac:dyDescent="0.2">
      <c r="B18" s="1568"/>
      <c r="I18" s="1569"/>
      <c r="J18" s="1560"/>
      <c r="K18" s="1561"/>
      <c r="M18" s="1545"/>
    </row>
    <row r="19" spans="2:13" ht="15" x14ac:dyDescent="0.2">
      <c r="B19" s="1568"/>
      <c r="I19" s="1569"/>
      <c r="J19" s="1560"/>
      <c r="K19" s="1561"/>
      <c r="M19" s="1545"/>
    </row>
    <row r="20" spans="2:13" ht="15" x14ac:dyDescent="0.2">
      <c r="B20" s="1568"/>
      <c r="I20" s="1560"/>
      <c r="J20" s="1560"/>
      <c r="K20" s="1561"/>
      <c r="M20" s="1545"/>
    </row>
    <row r="21" spans="2:13" ht="15" x14ac:dyDescent="0.2">
      <c r="B21" s="1568"/>
      <c r="I21" s="1560"/>
      <c r="J21" s="1560"/>
      <c r="K21" s="1561"/>
      <c r="M21" s="1545"/>
    </row>
  </sheetData>
  <mergeCells count="4">
    <mergeCell ref="A1:B5"/>
    <mergeCell ref="C1:K2"/>
    <mergeCell ref="C3:K4"/>
    <mergeCell ref="C5:G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2E72-2485-4675-BA27-CA632B289CB6}">
  <dimension ref="A5:P76"/>
  <sheetViews>
    <sheetView workbookViewId="0">
      <selection activeCell="X53" sqref="X53"/>
    </sheetView>
  </sheetViews>
  <sheetFormatPr defaultRowHeight="12.75" x14ac:dyDescent="0.2"/>
  <sheetData>
    <row r="5" spans="1:16" ht="15.75" x14ac:dyDescent="0.25">
      <c r="A5" s="1571" t="s">
        <v>1004</v>
      </c>
      <c r="B5" s="1571"/>
      <c r="C5" s="1571"/>
      <c r="D5" s="1571"/>
    </row>
    <row r="6" spans="1:16" ht="15.75" x14ac:dyDescent="0.25">
      <c r="A6" s="1571" t="s">
        <v>1005</v>
      </c>
      <c r="C6" s="1571"/>
    </row>
    <row r="7" spans="1:16" ht="13.5" thickBot="1" x14ac:dyDescent="0.25">
      <c r="A7" t="s">
        <v>32</v>
      </c>
    </row>
    <row r="8" spans="1:16" x14ac:dyDescent="0.2">
      <c r="A8" s="1572"/>
      <c r="B8" s="1573"/>
      <c r="C8" s="1574" t="s">
        <v>1006</v>
      </c>
      <c r="D8" s="1575"/>
      <c r="E8" s="1574" t="s">
        <v>1007</v>
      </c>
      <c r="F8" s="1576"/>
      <c r="G8" s="1574" t="s">
        <v>1008</v>
      </c>
      <c r="H8" s="1575"/>
      <c r="I8" s="1574" t="s">
        <v>1009</v>
      </c>
      <c r="J8" s="1576"/>
      <c r="K8" s="1574"/>
      <c r="L8" s="1577"/>
      <c r="M8" s="1578"/>
      <c r="N8" s="1579"/>
      <c r="O8" s="1572"/>
      <c r="P8" s="1580"/>
    </row>
    <row r="9" spans="1:16" x14ac:dyDescent="0.2">
      <c r="A9" s="1581" t="s">
        <v>1010</v>
      </c>
      <c r="B9" s="1582" t="s">
        <v>5</v>
      </c>
      <c r="C9" s="1583" t="s">
        <v>1011</v>
      </c>
      <c r="D9" s="1584"/>
      <c r="E9" s="1585" t="s">
        <v>1012</v>
      </c>
      <c r="F9" s="1586"/>
      <c r="G9" s="1583" t="s">
        <v>1013</v>
      </c>
      <c r="H9" s="1584"/>
      <c r="I9" s="1585" t="s">
        <v>1014</v>
      </c>
      <c r="J9" s="1585"/>
      <c r="K9" s="1583"/>
      <c r="L9" s="1586"/>
      <c r="M9" s="1587"/>
      <c r="N9" s="1588"/>
      <c r="O9" s="1589" t="s">
        <v>18</v>
      </c>
      <c r="P9" s="1590" t="s">
        <v>32</v>
      </c>
    </row>
    <row r="10" spans="1:16" ht="13.5" thickBot="1" x14ac:dyDescent="0.25">
      <c r="A10" s="1581"/>
      <c r="B10" s="1582"/>
      <c r="C10" s="1591" t="s">
        <v>1015</v>
      </c>
      <c r="D10" s="1592" t="s">
        <v>1016</v>
      </c>
      <c r="E10" s="1593" t="s">
        <v>1015</v>
      </c>
      <c r="F10" s="1594" t="s">
        <v>1017</v>
      </c>
      <c r="G10" s="1591" t="s">
        <v>1015</v>
      </c>
      <c r="H10" s="1592" t="s">
        <v>1016</v>
      </c>
      <c r="I10" s="1593" t="s">
        <v>1018</v>
      </c>
      <c r="J10" s="1594" t="s">
        <v>1016</v>
      </c>
      <c r="K10" s="1595" t="s">
        <v>1015</v>
      </c>
      <c r="L10" s="1596" t="s">
        <v>1016</v>
      </c>
      <c r="M10" s="1597" t="s">
        <v>1015</v>
      </c>
      <c r="N10" s="1597" t="s">
        <v>1016</v>
      </c>
      <c r="O10" s="1598" t="s">
        <v>1019</v>
      </c>
      <c r="P10" s="1599" t="s">
        <v>209</v>
      </c>
    </row>
    <row r="11" spans="1:16" x14ac:dyDescent="0.2">
      <c r="A11" s="1600" t="s">
        <v>1020</v>
      </c>
      <c r="B11" s="1601" t="s">
        <v>1021</v>
      </c>
      <c r="C11" s="1602"/>
      <c r="D11" s="1603"/>
      <c r="E11" s="1604">
        <v>177.84</v>
      </c>
      <c r="F11" s="1605">
        <v>1</v>
      </c>
      <c r="G11" s="1602">
        <v>240.7</v>
      </c>
      <c r="H11" s="1603">
        <v>1</v>
      </c>
      <c r="I11" s="1606">
        <v>265.87</v>
      </c>
      <c r="J11" s="1605">
        <v>1</v>
      </c>
      <c r="K11" s="1607"/>
      <c r="L11" s="1608"/>
      <c r="M11" s="1609"/>
      <c r="N11" s="1609"/>
      <c r="O11" s="1610">
        <v>684.41</v>
      </c>
      <c r="P11" s="1611">
        <v>1</v>
      </c>
    </row>
    <row r="12" spans="1:16" x14ac:dyDescent="0.2">
      <c r="A12" s="1612"/>
      <c r="B12" s="1613"/>
      <c r="C12" s="1606"/>
      <c r="D12" s="1614"/>
      <c r="E12" s="1615"/>
      <c r="F12" s="1616"/>
      <c r="G12" s="1606"/>
      <c r="H12" s="1614"/>
      <c r="I12" s="1606"/>
      <c r="J12" s="1616"/>
      <c r="K12" s="1617"/>
      <c r="L12" s="1618"/>
      <c r="M12" s="1619"/>
      <c r="N12" s="1619"/>
      <c r="O12" s="1610"/>
      <c r="P12" s="1620"/>
    </row>
    <row r="13" spans="1:16" ht="13.5" thickBot="1" x14ac:dyDescent="0.25">
      <c r="A13" s="1621"/>
      <c r="B13" s="1622"/>
      <c r="C13" s="1623"/>
      <c r="D13" s="1624"/>
      <c r="E13" s="1625"/>
      <c r="F13" s="1626"/>
      <c r="G13" s="1623"/>
      <c r="H13" s="1627"/>
      <c r="I13" s="1623"/>
      <c r="J13" s="1626"/>
      <c r="K13" s="1628"/>
      <c r="L13" s="1629"/>
      <c r="M13" s="1630"/>
      <c r="N13" s="1630"/>
      <c r="O13" s="1610"/>
      <c r="P13" s="1631"/>
    </row>
    <row r="14" spans="1:16" x14ac:dyDescent="0.2">
      <c r="A14" s="1632"/>
      <c r="B14" s="1632"/>
      <c r="C14" s="1633"/>
      <c r="D14" s="1634"/>
      <c r="E14" s="1632"/>
      <c r="F14" s="1634"/>
      <c r="G14" s="1633"/>
      <c r="H14" s="1634"/>
      <c r="I14" s="1633"/>
      <c r="J14" s="1634"/>
      <c r="K14" s="1635"/>
      <c r="L14" s="1634"/>
      <c r="M14" s="1634"/>
      <c r="N14" s="1634"/>
      <c r="O14" s="1633"/>
      <c r="P14" s="1636"/>
    </row>
    <row r="16" spans="1:16" ht="15.75" x14ac:dyDescent="0.25">
      <c r="A16" s="1571" t="s">
        <v>1022</v>
      </c>
      <c r="B16" s="1211"/>
      <c r="C16" s="1211"/>
      <c r="D16" s="1211"/>
    </row>
    <row r="17" spans="1:16" ht="15.75" x14ac:dyDescent="0.25">
      <c r="A17" s="1571" t="s">
        <v>1023</v>
      </c>
      <c r="C17" s="1571"/>
    </row>
    <row r="18" spans="1:16" ht="13.5" thickBot="1" x14ac:dyDescent="0.25"/>
    <row r="19" spans="1:16" x14ac:dyDescent="0.2">
      <c r="A19" s="1572"/>
      <c r="B19" s="1573"/>
      <c r="C19" s="1574" t="s">
        <v>1006</v>
      </c>
      <c r="D19" s="1575"/>
      <c r="E19" s="1574" t="s">
        <v>1007</v>
      </c>
      <c r="F19" s="1576"/>
      <c r="G19" s="1574" t="s">
        <v>1008</v>
      </c>
      <c r="H19" s="1575"/>
      <c r="I19" s="1574" t="s">
        <v>1009</v>
      </c>
      <c r="J19" s="1576"/>
      <c r="K19" s="1574"/>
      <c r="L19" s="1577"/>
      <c r="M19" s="1578"/>
      <c r="N19" s="1579"/>
      <c r="O19" s="1572"/>
      <c r="P19" s="1580"/>
    </row>
    <row r="20" spans="1:16" x14ac:dyDescent="0.2">
      <c r="A20" s="1581" t="s">
        <v>1024</v>
      </c>
      <c r="B20" s="1582" t="s">
        <v>1025</v>
      </c>
      <c r="C20" s="1583" t="s">
        <v>1011</v>
      </c>
      <c r="D20" s="1584"/>
      <c r="E20" s="1585" t="s">
        <v>1012</v>
      </c>
      <c r="F20" s="1586"/>
      <c r="G20" s="1583" t="s">
        <v>1013</v>
      </c>
      <c r="H20" s="1584"/>
      <c r="I20" s="1585" t="s">
        <v>1014</v>
      </c>
      <c r="J20" s="1586"/>
      <c r="K20" s="1583"/>
      <c r="L20" s="1586"/>
      <c r="M20" s="1587"/>
      <c r="N20" s="1588"/>
      <c r="O20" s="1589" t="s">
        <v>18</v>
      </c>
      <c r="P20" s="1590" t="s">
        <v>32</v>
      </c>
    </row>
    <row r="21" spans="1:16" ht="13.5" thickBot="1" x14ac:dyDescent="0.25">
      <c r="A21" s="1581"/>
      <c r="B21" s="1582"/>
      <c r="C21" s="1591" t="s">
        <v>1015</v>
      </c>
      <c r="D21" s="1592" t="s">
        <v>1016</v>
      </c>
      <c r="E21" s="1593" t="s">
        <v>1015</v>
      </c>
      <c r="F21" s="1594" t="s">
        <v>1017</v>
      </c>
      <c r="G21" s="1591" t="s">
        <v>1015</v>
      </c>
      <c r="H21" s="1592" t="s">
        <v>1016</v>
      </c>
      <c r="I21" s="1593" t="s">
        <v>1018</v>
      </c>
      <c r="J21" s="1594" t="s">
        <v>1016</v>
      </c>
      <c r="K21" s="1595"/>
      <c r="L21" s="1596"/>
      <c r="M21" s="1597"/>
      <c r="N21" s="1597"/>
      <c r="O21" s="1598" t="s">
        <v>1019</v>
      </c>
      <c r="P21" s="1599" t="s">
        <v>209</v>
      </c>
    </row>
    <row r="22" spans="1:16" x14ac:dyDescent="0.2">
      <c r="A22" s="1637" t="s">
        <v>1026</v>
      </c>
      <c r="B22" s="1638" t="s">
        <v>1027</v>
      </c>
      <c r="C22" s="1602">
        <v>124.7</v>
      </c>
      <c r="D22" s="1605"/>
      <c r="E22" s="1600">
        <v>141.87</v>
      </c>
      <c r="F22" s="1603">
        <v>1</v>
      </c>
      <c r="G22" s="1639">
        <v>205.85</v>
      </c>
      <c r="H22" s="1640">
        <v>1</v>
      </c>
      <c r="I22" s="1641">
        <v>182.42</v>
      </c>
      <c r="J22" s="1642">
        <v>1</v>
      </c>
      <c r="K22" s="1643"/>
      <c r="L22" s="1640"/>
      <c r="M22" s="1644"/>
      <c r="N22" s="1642"/>
      <c r="O22" s="1610">
        <v>654.84</v>
      </c>
      <c r="P22" s="1645">
        <v>1</v>
      </c>
    </row>
    <row r="23" spans="1:16" x14ac:dyDescent="0.2">
      <c r="A23" s="1646"/>
      <c r="B23" s="1647"/>
      <c r="C23" s="1612"/>
      <c r="D23" s="1616"/>
      <c r="E23" s="1606"/>
      <c r="F23" s="1614"/>
      <c r="G23" s="1648"/>
      <c r="H23" s="1649"/>
      <c r="I23" s="1650"/>
      <c r="J23" s="1651"/>
      <c r="K23" s="1652"/>
      <c r="L23" s="1649"/>
      <c r="M23" s="1653"/>
      <c r="N23" s="1651"/>
      <c r="O23" s="1610"/>
      <c r="P23" s="1620"/>
    </row>
    <row r="24" spans="1:16" x14ac:dyDescent="0.2">
      <c r="A24" s="1646"/>
      <c r="B24" s="1654"/>
      <c r="C24" s="1612"/>
      <c r="D24" s="1618"/>
      <c r="E24" s="1606"/>
      <c r="F24" s="1618"/>
      <c r="G24" s="1650"/>
      <c r="H24" s="1655"/>
      <c r="I24" s="1650"/>
      <c r="J24" s="1655"/>
      <c r="K24" s="1656"/>
      <c r="L24" s="1657"/>
      <c r="M24" s="1653"/>
      <c r="N24" s="1651"/>
      <c r="O24" s="1610"/>
      <c r="P24" s="1620"/>
    </row>
    <row r="27" spans="1:16" ht="15.75" x14ac:dyDescent="0.25">
      <c r="A27" s="1571" t="s">
        <v>1022</v>
      </c>
      <c r="B27" s="1211"/>
      <c r="C27" s="1211"/>
      <c r="D27" s="1211"/>
    </row>
    <row r="28" spans="1:16" ht="15.75" x14ac:dyDescent="0.25">
      <c r="A28" s="1571" t="s">
        <v>1028</v>
      </c>
      <c r="C28" s="1571"/>
    </row>
    <row r="29" spans="1:16" ht="13.5" thickBot="1" x14ac:dyDescent="0.25"/>
    <row r="30" spans="1:16" x14ac:dyDescent="0.2">
      <c r="A30" s="1572"/>
      <c r="B30" s="1580"/>
      <c r="C30" s="1574" t="s">
        <v>1006</v>
      </c>
      <c r="D30" s="1575"/>
      <c r="E30" s="1574" t="s">
        <v>1007</v>
      </c>
      <c r="F30" s="1576"/>
      <c r="G30" s="1574" t="s">
        <v>1008</v>
      </c>
      <c r="H30" s="1575"/>
      <c r="I30" s="1574" t="s">
        <v>1009</v>
      </c>
      <c r="J30" s="1576"/>
      <c r="K30" s="1574"/>
      <c r="L30" s="1577"/>
      <c r="M30" s="1578"/>
      <c r="N30" s="1579"/>
      <c r="O30" s="1572"/>
      <c r="P30" s="1580"/>
    </row>
    <row r="31" spans="1:16" x14ac:dyDescent="0.2">
      <c r="A31" s="1581" t="s">
        <v>1029</v>
      </c>
      <c r="B31" s="1590" t="s">
        <v>1025</v>
      </c>
      <c r="C31" s="1583" t="s">
        <v>1011</v>
      </c>
      <c r="D31" s="1584"/>
      <c r="E31" s="1585" t="s">
        <v>1012</v>
      </c>
      <c r="F31" s="1586"/>
      <c r="G31" s="1583" t="s">
        <v>1013</v>
      </c>
      <c r="H31" s="1584"/>
      <c r="I31" s="1585" t="s">
        <v>1014</v>
      </c>
      <c r="J31" s="1586"/>
      <c r="K31" s="1583"/>
      <c r="L31" s="1586"/>
      <c r="M31" s="1587"/>
      <c r="N31" s="1588"/>
      <c r="O31" s="1589" t="s">
        <v>18</v>
      </c>
      <c r="P31" s="1590" t="s">
        <v>32</v>
      </c>
    </row>
    <row r="32" spans="1:16" ht="13.5" thickBot="1" x14ac:dyDescent="0.25">
      <c r="A32" s="1581"/>
      <c r="B32" s="1590"/>
      <c r="C32" s="1591" t="s">
        <v>1015</v>
      </c>
      <c r="D32" s="1592" t="s">
        <v>1016</v>
      </c>
      <c r="E32" s="1593" t="s">
        <v>1015</v>
      </c>
      <c r="F32" s="1594" t="s">
        <v>1017</v>
      </c>
      <c r="G32" s="1591" t="s">
        <v>1015</v>
      </c>
      <c r="H32" s="1592" t="s">
        <v>1016</v>
      </c>
      <c r="I32" s="1593" t="s">
        <v>1018</v>
      </c>
      <c r="J32" s="1594" t="s">
        <v>1016</v>
      </c>
      <c r="K32" s="1595" t="s">
        <v>1015</v>
      </c>
      <c r="L32" s="1596" t="s">
        <v>1016</v>
      </c>
      <c r="M32" s="1597" t="s">
        <v>1015</v>
      </c>
      <c r="N32" s="1597" t="s">
        <v>1016</v>
      </c>
      <c r="O32" s="1598" t="s">
        <v>1019</v>
      </c>
      <c r="P32" s="1599" t="s">
        <v>209</v>
      </c>
    </row>
    <row r="33" spans="1:16" x14ac:dyDescent="0.2">
      <c r="A33" s="1637" t="s">
        <v>1034</v>
      </c>
      <c r="B33" s="1658" t="s">
        <v>1031</v>
      </c>
      <c r="C33" s="1602">
        <v>415.33</v>
      </c>
      <c r="D33" s="1603">
        <v>3</v>
      </c>
      <c r="E33" s="1659">
        <v>440.43</v>
      </c>
      <c r="F33" s="1605">
        <v>3</v>
      </c>
      <c r="G33" s="1602">
        <v>439.75</v>
      </c>
      <c r="H33" s="1603">
        <v>2</v>
      </c>
      <c r="I33" s="1639">
        <v>454.74</v>
      </c>
      <c r="J33" s="1640">
        <v>2</v>
      </c>
      <c r="K33" s="1641"/>
      <c r="L33" s="1640"/>
      <c r="M33" s="1660"/>
      <c r="N33" s="1661"/>
      <c r="O33" s="1659">
        <v>1750.25</v>
      </c>
      <c r="P33" s="1645">
        <v>1</v>
      </c>
    </row>
    <row r="34" spans="1:16" x14ac:dyDescent="0.2">
      <c r="A34" s="1646" t="s">
        <v>1030</v>
      </c>
      <c r="B34" s="1662" t="s">
        <v>1031</v>
      </c>
      <c r="C34" s="1606">
        <v>493.11</v>
      </c>
      <c r="D34" s="1614">
        <v>1</v>
      </c>
      <c r="E34" s="1615">
        <v>467.81</v>
      </c>
      <c r="F34" s="1616">
        <v>2</v>
      </c>
      <c r="G34" s="1606"/>
      <c r="H34" s="1614"/>
      <c r="I34" s="1648">
        <v>491.42</v>
      </c>
      <c r="J34" s="1649">
        <v>1</v>
      </c>
      <c r="K34" s="1650"/>
      <c r="L34" s="1649"/>
      <c r="M34" s="1653"/>
      <c r="N34" s="1651"/>
      <c r="O34" s="1710">
        <v>1452.34</v>
      </c>
      <c r="P34" s="1611">
        <v>2</v>
      </c>
    </row>
    <row r="35" spans="1:16" x14ac:dyDescent="0.2">
      <c r="A35" s="1646" t="s">
        <v>1032</v>
      </c>
      <c r="B35" s="1662" t="s">
        <v>1031</v>
      </c>
      <c r="C35" s="1606">
        <v>450.57</v>
      </c>
      <c r="D35" s="1614">
        <v>2</v>
      </c>
      <c r="E35" s="1615">
        <v>473.11</v>
      </c>
      <c r="F35" s="1616">
        <v>1</v>
      </c>
      <c r="G35" s="1606"/>
      <c r="H35" s="1614"/>
      <c r="I35" s="1615"/>
      <c r="J35" s="1616"/>
      <c r="K35" s="1606"/>
      <c r="L35" s="1616"/>
      <c r="M35" s="1663"/>
      <c r="N35" s="1614"/>
      <c r="O35" s="1610">
        <v>923.68</v>
      </c>
      <c r="P35" s="1620">
        <v>3</v>
      </c>
    </row>
    <row r="36" spans="1:16" x14ac:dyDescent="0.2">
      <c r="A36" s="1646" t="s">
        <v>1035</v>
      </c>
      <c r="B36" s="1662" t="s">
        <v>1036</v>
      </c>
      <c r="C36" s="1606"/>
      <c r="D36" s="1614"/>
      <c r="E36" s="1615">
        <v>354.41</v>
      </c>
      <c r="F36" s="1616">
        <v>4</v>
      </c>
      <c r="G36" s="1606">
        <v>385.1</v>
      </c>
      <c r="H36" s="1614">
        <v>3</v>
      </c>
      <c r="I36" s="1648"/>
      <c r="J36" s="1649"/>
      <c r="K36" s="1656"/>
      <c r="L36" s="1649"/>
      <c r="M36" s="1653"/>
      <c r="N36" s="1651"/>
      <c r="O36" s="1610">
        <v>739.51</v>
      </c>
      <c r="P36" s="1620">
        <v>4</v>
      </c>
    </row>
    <row r="37" spans="1:16" x14ac:dyDescent="0.2">
      <c r="A37" s="1646" t="s">
        <v>1037</v>
      </c>
      <c r="B37" s="1662" t="s">
        <v>1036</v>
      </c>
      <c r="C37" s="1606"/>
      <c r="D37" s="1614"/>
      <c r="E37" s="1615">
        <v>267.54000000000002</v>
      </c>
      <c r="F37" s="1616">
        <v>6</v>
      </c>
      <c r="G37" s="1606">
        <v>300.17</v>
      </c>
      <c r="H37" s="1614">
        <v>4</v>
      </c>
      <c r="I37" s="1648"/>
      <c r="J37" s="1649"/>
      <c r="K37" s="1650"/>
      <c r="L37" s="1649"/>
      <c r="M37" s="1653"/>
      <c r="N37" s="1651"/>
      <c r="O37" s="1610">
        <v>567.71</v>
      </c>
      <c r="P37" s="1620">
        <v>5</v>
      </c>
    </row>
    <row r="38" spans="1:16" x14ac:dyDescent="0.2">
      <c r="A38" s="1646" t="s">
        <v>1033</v>
      </c>
      <c r="B38" s="1662" t="s">
        <v>1031</v>
      </c>
      <c r="C38" s="1606"/>
      <c r="D38" s="1614"/>
      <c r="E38" s="1615"/>
      <c r="F38" s="1616"/>
      <c r="G38" s="1606">
        <v>456.56</v>
      </c>
      <c r="H38" s="1614">
        <v>1</v>
      </c>
      <c r="I38" s="1615"/>
      <c r="J38" s="1616"/>
      <c r="K38" s="1606"/>
      <c r="L38" s="1649"/>
      <c r="M38" s="1653"/>
      <c r="N38" s="1651"/>
      <c r="O38" s="1610">
        <v>456.56</v>
      </c>
      <c r="P38" s="1620">
        <v>6</v>
      </c>
    </row>
    <row r="39" spans="1:16" x14ac:dyDescent="0.2">
      <c r="A39" s="1646" t="s">
        <v>1038</v>
      </c>
      <c r="B39" s="1662" t="s">
        <v>1036</v>
      </c>
      <c r="C39" s="1606"/>
      <c r="D39" s="1614"/>
      <c r="E39" s="1615">
        <v>310.93</v>
      </c>
      <c r="F39" s="1616">
        <v>5</v>
      </c>
      <c r="G39" s="1606"/>
      <c r="H39" s="1614"/>
      <c r="I39" s="1615"/>
      <c r="J39" s="1649"/>
      <c r="K39" s="1650"/>
      <c r="L39" s="1649"/>
      <c r="M39" s="1653"/>
      <c r="N39" s="1651"/>
      <c r="O39" s="1610">
        <v>310.93</v>
      </c>
      <c r="P39" s="1620">
        <v>7</v>
      </c>
    </row>
    <row r="40" spans="1:16" x14ac:dyDescent="0.2">
      <c r="A40" s="1646" t="s">
        <v>1039</v>
      </c>
      <c r="B40" s="1662" t="s">
        <v>1031</v>
      </c>
      <c r="C40" s="1606"/>
      <c r="D40" s="1614"/>
      <c r="E40" s="1615"/>
      <c r="F40" s="1616"/>
      <c r="G40" s="1606">
        <v>202.84</v>
      </c>
      <c r="H40" s="1614">
        <v>5</v>
      </c>
      <c r="I40" s="1615"/>
      <c r="J40" s="1616"/>
      <c r="K40" s="1606"/>
      <c r="L40" s="1649"/>
      <c r="M40" s="1653"/>
      <c r="N40" s="1651"/>
      <c r="O40" s="1610">
        <v>202.84</v>
      </c>
      <c r="P40" s="1620">
        <v>8</v>
      </c>
    </row>
    <row r="41" spans="1:16" x14ac:dyDescent="0.2">
      <c r="A41" s="1646"/>
      <c r="B41" s="1662"/>
      <c r="C41" s="1606"/>
      <c r="D41" s="1614"/>
      <c r="E41" s="1615"/>
      <c r="F41" s="1616"/>
      <c r="G41" s="1606"/>
      <c r="H41" s="1614"/>
      <c r="I41" s="1615"/>
      <c r="J41" s="1616"/>
      <c r="K41" s="1606"/>
      <c r="L41" s="1649"/>
      <c r="M41" s="1653"/>
      <c r="N41" s="1651"/>
      <c r="O41" s="1610"/>
      <c r="P41" s="1620"/>
    </row>
    <row r="42" spans="1:16" x14ac:dyDescent="0.2">
      <c r="A42" s="1646"/>
      <c r="B42" s="1662"/>
      <c r="C42" s="1606"/>
      <c r="D42" s="1614"/>
      <c r="E42" s="1615"/>
      <c r="F42" s="1616"/>
      <c r="G42" s="1606"/>
      <c r="H42" s="1614"/>
      <c r="I42" s="1648"/>
      <c r="J42" s="1649"/>
      <c r="K42" s="1650"/>
      <c r="L42" s="1649"/>
      <c r="M42" s="1653"/>
      <c r="N42" s="1651"/>
      <c r="O42" s="1610"/>
      <c r="P42" s="1620"/>
    </row>
    <row r="43" spans="1:16" ht="13.5" thickBot="1" x14ac:dyDescent="0.25">
      <c r="A43" s="1664"/>
      <c r="B43" s="1665"/>
      <c r="C43" s="1623"/>
      <c r="D43" s="1624"/>
      <c r="E43" s="1625"/>
      <c r="F43" s="1626"/>
      <c r="G43" s="1623"/>
      <c r="H43" s="1624"/>
      <c r="I43" s="1666"/>
      <c r="J43" s="1667"/>
      <c r="K43" s="1668"/>
      <c r="L43" s="1667"/>
      <c r="M43" s="1669"/>
      <c r="N43" s="1670"/>
      <c r="O43" s="1610"/>
      <c r="P43" s="1631"/>
    </row>
    <row r="46" spans="1:16" ht="15.75" x14ac:dyDescent="0.25">
      <c r="A46" s="1571" t="s">
        <v>1022</v>
      </c>
      <c r="B46" s="1211"/>
      <c r="C46" s="1211"/>
      <c r="D46" s="1211"/>
    </row>
    <row r="47" spans="1:16" ht="15.75" x14ac:dyDescent="0.25">
      <c r="A47" s="1571" t="s">
        <v>1040</v>
      </c>
      <c r="C47" s="1571"/>
    </row>
    <row r="48" spans="1:16" ht="13.5" thickBot="1" x14ac:dyDescent="0.25"/>
    <row r="49" spans="1:16" x14ac:dyDescent="0.2">
      <c r="A49" s="1578"/>
      <c r="B49" s="1671"/>
      <c r="C49" s="1574" t="s">
        <v>1006</v>
      </c>
      <c r="D49" s="1575"/>
      <c r="E49" s="1574" t="s">
        <v>1007</v>
      </c>
      <c r="F49" s="1576"/>
      <c r="G49" s="1574" t="s">
        <v>1008</v>
      </c>
      <c r="H49" s="1575"/>
      <c r="I49" s="1574" t="s">
        <v>1009</v>
      </c>
      <c r="J49" s="1576"/>
      <c r="K49" s="1574"/>
      <c r="L49" s="1577"/>
      <c r="M49" s="1578"/>
      <c r="N49" s="1579"/>
      <c r="O49" s="1572"/>
      <c r="P49" s="1580"/>
    </row>
    <row r="50" spans="1:16" x14ac:dyDescent="0.2">
      <c r="A50" s="1672" t="s">
        <v>1041</v>
      </c>
      <c r="B50" s="1673" t="s">
        <v>5</v>
      </c>
      <c r="C50" s="1583" t="s">
        <v>1011</v>
      </c>
      <c r="D50" s="1584"/>
      <c r="E50" s="1585" t="s">
        <v>1012</v>
      </c>
      <c r="F50" s="1586"/>
      <c r="G50" s="1583" t="s">
        <v>1013</v>
      </c>
      <c r="H50" s="1584"/>
      <c r="I50" s="1585" t="s">
        <v>1014</v>
      </c>
      <c r="J50" s="1586"/>
      <c r="K50" s="1583"/>
      <c r="L50" s="1586"/>
      <c r="M50" s="1587"/>
      <c r="N50" s="1588"/>
      <c r="O50" s="1589" t="s">
        <v>18</v>
      </c>
      <c r="P50" s="1590" t="s">
        <v>32</v>
      </c>
    </row>
    <row r="51" spans="1:16" ht="13.5" thickBot="1" x14ac:dyDescent="0.25">
      <c r="A51" s="1674"/>
      <c r="B51" s="1675"/>
      <c r="C51" s="1591" t="s">
        <v>1015</v>
      </c>
      <c r="D51" s="1592" t="s">
        <v>1016</v>
      </c>
      <c r="E51" s="1593" t="s">
        <v>1015</v>
      </c>
      <c r="F51" s="1594" t="s">
        <v>1017</v>
      </c>
      <c r="G51" s="1591" t="s">
        <v>1015</v>
      </c>
      <c r="H51" s="1592" t="s">
        <v>1016</v>
      </c>
      <c r="I51" s="1593" t="s">
        <v>1018</v>
      </c>
      <c r="J51" s="1594" t="s">
        <v>1016</v>
      </c>
      <c r="K51" s="1595" t="s">
        <v>1015</v>
      </c>
      <c r="L51" s="1596" t="s">
        <v>1016</v>
      </c>
      <c r="M51" s="1597" t="s">
        <v>1015</v>
      </c>
      <c r="N51" s="1597" t="s">
        <v>1016</v>
      </c>
      <c r="O51" s="1598" t="s">
        <v>1019</v>
      </c>
      <c r="P51" s="1599" t="s">
        <v>209</v>
      </c>
    </row>
    <row r="52" spans="1:16" x14ac:dyDescent="0.2">
      <c r="A52" s="1676" t="s">
        <v>1044</v>
      </c>
      <c r="B52" s="1677" t="s">
        <v>1045</v>
      </c>
      <c r="C52" s="1678">
        <v>231.19</v>
      </c>
      <c r="D52" s="1679"/>
      <c r="E52" s="1710">
        <v>230.39</v>
      </c>
      <c r="F52" s="1647">
        <v>1</v>
      </c>
      <c r="G52" s="1678">
        <v>291</v>
      </c>
      <c r="H52" s="1681">
        <v>1</v>
      </c>
      <c r="I52" s="1731">
        <v>266.58</v>
      </c>
      <c r="J52" s="1647">
        <v>2</v>
      </c>
      <c r="K52" s="1710"/>
      <c r="L52" s="1682"/>
      <c r="M52" s="1676"/>
      <c r="N52" s="1683"/>
      <c r="O52" s="1678">
        <v>1019.16</v>
      </c>
      <c r="P52" s="1611">
        <v>1</v>
      </c>
    </row>
    <row r="53" spans="1:16" ht="13.5" thickBot="1" x14ac:dyDescent="0.25">
      <c r="A53" s="1684" t="s">
        <v>1042</v>
      </c>
      <c r="B53" s="1684" t="s">
        <v>1043</v>
      </c>
      <c r="C53" s="1668">
        <v>324.64</v>
      </c>
      <c r="D53" s="1685">
        <v>1</v>
      </c>
      <c r="E53" s="1730"/>
      <c r="F53" s="1670"/>
      <c r="G53" s="1730"/>
      <c r="H53" s="1686"/>
      <c r="I53" s="1730">
        <v>335.85</v>
      </c>
      <c r="J53" s="1686">
        <v>1</v>
      </c>
      <c r="K53" s="1664"/>
      <c r="L53" s="1687"/>
      <c r="M53" s="1688"/>
      <c r="N53" s="1689"/>
      <c r="O53" s="1666">
        <v>660.49</v>
      </c>
      <c r="P53" s="1631">
        <v>2</v>
      </c>
    </row>
    <row r="57" spans="1:16" x14ac:dyDescent="0.2">
      <c r="C57" s="1690"/>
      <c r="D57" s="1691"/>
      <c r="E57" s="1690"/>
      <c r="G57" s="1690"/>
      <c r="I57" s="1692"/>
      <c r="O57" s="1690"/>
      <c r="P57" s="1636"/>
    </row>
    <row r="58" spans="1:16" ht="15.75" x14ac:dyDescent="0.25">
      <c r="A58" s="1571" t="s">
        <v>1022</v>
      </c>
      <c r="B58" s="1211"/>
      <c r="C58" s="1211"/>
      <c r="D58" s="1211"/>
      <c r="G58" s="1690"/>
      <c r="I58" s="1692"/>
      <c r="O58" s="1690"/>
      <c r="P58" s="1636"/>
    </row>
    <row r="59" spans="1:16" ht="15.75" x14ac:dyDescent="0.25">
      <c r="A59" s="1571" t="s">
        <v>1046</v>
      </c>
      <c r="C59" s="1571"/>
      <c r="G59" s="1690"/>
      <c r="I59" s="1692"/>
      <c r="O59" s="1690"/>
      <c r="P59" s="1636"/>
    </row>
    <row r="60" spans="1:16" ht="13.5" thickBot="1" x14ac:dyDescent="0.25">
      <c r="C60" s="1690"/>
      <c r="D60" s="1691"/>
      <c r="E60" s="1690"/>
      <c r="G60" s="1690"/>
      <c r="I60" s="1692"/>
      <c r="O60" s="1690"/>
      <c r="P60" s="1636"/>
    </row>
    <row r="61" spans="1:16" x14ac:dyDescent="0.2">
      <c r="A61" s="1578"/>
      <c r="B61" s="1671"/>
      <c r="C61" s="1574" t="s">
        <v>1006</v>
      </c>
      <c r="D61" s="1575"/>
      <c r="E61" s="1574" t="s">
        <v>1007</v>
      </c>
      <c r="F61" s="1576"/>
      <c r="G61" s="1574" t="s">
        <v>1008</v>
      </c>
      <c r="H61" s="1575"/>
      <c r="I61" s="1574" t="s">
        <v>1009</v>
      </c>
      <c r="J61" s="1576"/>
      <c r="K61" s="1574"/>
      <c r="L61" s="1577"/>
      <c r="M61" s="1578"/>
      <c r="N61" s="1579"/>
      <c r="O61" s="1572"/>
      <c r="P61" s="1580"/>
    </row>
    <row r="62" spans="1:16" x14ac:dyDescent="0.2">
      <c r="A62" s="1672" t="s">
        <v>1047</v>
      </c>
      <c r="B62" s="1673" t="s">
        <v>5</v>
      </c>
      <c r="C62" s="1583" t="s">
        <v>1011</v>
      </c>
      <c r="D62" s="1584"/>
      <c r="E62" s="1585" t="s">
        <v>1012</v>
      </c>
      <c r="F62" s="1586"/>
      <c r="G62" s="1583" t="s">
        <v>1013</v>
      </c>
      <c r="H62" s="1584"/>
      <c r="I62" s="1585" t="s">
        <v>1014</v>
      </c>
      <c r="J62" s="1586"/>
      <c r="K62" s="1583"/>
      <c r="L62" s="1586"/>
      <c r="M62" s="1587"/>
      <c r="N62" s="1588"/>
      <c r="O62" s="1589" t="s">
        <v>18</v>
      </c>
      <c r="P62" s="1590" t="s">
        <v>32</v>
      </c>
    </row>
    <row r="63" spans="1:16" ht="13.5" thickBot="1" x14ac:dyDescent="0.25">
      <c r="A63" s="1672"/>
      <c r="B63" s="1673"/>
      <c r="C63" s="1591" t="s">
        <v>1015</v>
      </c>
      <c r="D63" s="1592" t="s">
        <v>1016</v>
      </c>
      <c r="E63" s="1593" t="s">
        <v>1015</v>
      </c>
      <c r="F63" s="1594" t="s">
        <v>1017</v>
      </c>
      <c r="G63" s="1591" t="s">
        <v>1015</v>
      </c>
      <c r="H63" s="1592" t="s">
        <v>1016</v>
      </c>
      <c r="I63" s="1593" t="s">
        <v>1018</v>
      </c>
      <c r="J63" s="1594" t="s">
        <v>1016</v>
      </c>
      <c r="K63" s="1595" t="s">
        <v>1015</v>
      </c>
      <c r="L63" s="1596" t="s">
        <v>1016</v>
      </c>
      <c r="M63" s="1597" t="s">
        <v>1015</v>
      </c>
      <c r="N63" s="1597" t="s">
        <v>1016</v>
      </c>
      <c r="O63" s="1598" t="s">
        <v>1019</v>
      </c>
      <c r="P63" s="1599" t="s">
        <v>209</v>
      </c>
    </row>
    <row r="64" spans="1:16" ht="13.5" thickBot="1" x14ac:dyDescent="0.25">
      <c r="A64" s="1693" t="s">
        <v>1048</v>
      </c>
      <c r="B64" s="1694" t="s">
        <v>1027</v>
      </c>
      <c r="C64" s="1695">
        <v>85.75</v>
      </c>
      <c r="D64" s="1696">
        <v>1</v>
      </c>
      <c r="E64" s="1695">
        <v>97.31</v>
      </c>
      <c r="F64" s="1696">
        <v>1</v>
      </c>
      <c r="G64" s="1695">
        <v>122.55</v>
      </c>
      <c r="H64" s="1696">
        <v>1</v>
      </c>
      <c r="I64" s="1697">
        <v>108.55</v>
      </c>
      <c r="J64" s="1698">
        <v>1</v>
      </c>
      <c r="K64" s="1699"/>
      <c r="L64" s="1700"/>
      <c r="M64" s="1701"/>
      <c r="N64" s="1702"/>
      <c r="O64" s="1695">
        <v>414.16</v>
      </c>
      <c r="P64" s="1703">
        <v>1</v>
      </c>
    </row>
    <row r="65" spans="1:16" x14ac:dyDescent="0.2">
      <c r="C65" s="1690"/>
      <c r="D65" s="1691"/>
      <c r="E65" s="1690"/>
      <c r="F65" s="1691"/>
      <c r="G65" s="1690"/>
      <c r="H65" s="1691"/>
      <c r="I65" s="1633"/>
      <c r="J65" s="1634"/>
      <c r="K65" s="1690"/>
      <c r="O65" s="1690"/>
      <c r="P65" s="1636"/>
    </row>
    <row r="66" spans="1:16" x14ac:dyDescent="0.2">
      <c r="C66" s="1690"/>
      <c r="D66" s="1691"/>
      <c r="E66" s="1690"/>
      <c r="F66" s="1691"/>
      <c r="G66" s="1690"/>
      <c r="H66" s="1691"/>
      <c r="I66" s="1633"/>
      <c r="J66" s="1634"/>
      <c r="K66" s="1690"/>
      <c r="O66" s="1690"/>
      <c r="P66" s="1636"/>
    </row>
    <row r="67" spans="1:16" ht="15.75" x14ac:dyDescent="0.25">
      <c r="A67" s="1571" t="s">
        <v>1022</v>
      </c>
      <c r="B67" s="1211"/>
      <c r="C67" s="1211"/>
      <c r="D67" s="1211"/>
      <c r="F67" s="1691"/>
      <c r="G67" s="1690"/>
      <c r="H67" s="1691"/>
      <c r="I67" s="1633"/>
      <c r="J67" s="1634"/>
      <c r="K67" s="1690"/>
      <c r="O67" s="1690"/>
      <c r="P67" s="1636"/>
    </row>
    <row r="68" spans="1:16" ht="15.75" x14ac:dyDescent="0.25">
      <c r="A68" s="1571" t="s">
        <v>1049</v>
      </c>
      <c r="C68" s="1571"/>
      <c r="G68" s="1690"/>
      <c r="O68" s="1690"/>
      <c r="P68" s="1636"/>
    </row>
    <row r="69" spans="1:16" ht="13.5" thickBot="1" x14ac:dyDescent="0.25">
      <c r="C69" s="1633"/>
      <c r="D69" s="1634"/>
      <c r="E69" s="1690"/>
      <c r="G69" s="1690"/>
      <c r="O69" s="1690"/>
      <c r="P69" s="1636"/>
    </row>
    <row r="70" spans="1:16" x14ac:dyDescent="0.2">
      <c r="A70" s="1578"/>
      <c r="B70" s="1671"/>
      <c r="C70" s="1574" t="s">
        <v>1006</v>
      </c>
      <c r="D70" s="1575"/>
      <c r="E70" s="1574" t="s">
        <v>1007</v>
      </c>
      <c r="F70" s="1576"/>
      <c r="G70" s="1574" t="s">
        <v>1008</v>
      </c>
      <c r="H70" s="1575"/>
      <c r="I70" s="1574" t="s">
        <v>1009</v>
      </c>
      <c r="J70" s="1576"/>
      <c r="K70" s="1574"/>
      <c r="L70" s="1577"/>
      <c r="M70" s="1578"/>
      <c r="N70" s="1579"/>
      <c r="O70" s="1704"/>
      <c r="P70" s="1580"/>
    </row>
    <row r="71" spans="1:16" x14ac:dyDescent="0.2">
      <c r="A71" s="1672" t="s">
        <v>1050</v>
      </c>
      <c r="B71" s="1673" t="s">
        <v>5</v>
      </c>
      <c r="C71" s="1583" t="s">
        <v>1011</v>
      </c>
      <c r="D71" s="1584"/>
      <c r="E71" s="1585" t="s">
        <v>1012</v>
      </c>
      <c r="F71" s="1586"/>
      <c r="G71" s="1583" t="s">
        <v>1013</v>
      </c>
      <c r="H71" s="1584"/>
      <c r="I71" s="1585" t="s">
        <v>1014</v>
      </c>
      <c r="J71" s="1586"/>
      <c r="K71" s="1583"/>
      <c r="L71" s="1586"/>
      <c r="M71" s="1587"/>
      <c r="N71" s="1584"/>
      <c r="O71" s="1589" t="s">
        <v>18</v>
      </c>
      <c r="P71" s="1590" t="s">
        <v>32</v>
      </c>
    </row>
    <row r="72" spans="1:16" ht="13.5" thickBot="1" x14ac:dyDescent="0.25">
      <c r="A72" s="1674"/>
      <c r="B72" s="1675"/>
      <c r="C72" s="1705" t="s">
        <v>1015</v>
      </c>
      <c r="D72" s="1706" t="s">
        <v>1016</v>
      </c>
      <c r="E72" s="1707" t="s">
        <v>1015</v>
      </c>
      <c r="F72" s="1708" t="s">
        <v>1017</v>
      </c>
      <c r="G72" s="1705" t="s">
        <v>1015</v>
      </c>
      <c r="H72" s="1706" t="s">
        <v>1016</v>
      </c>
      <c r="I72" s="1707" t="s">
        <v>1018</v>
      </c>
      <c r="J72" s="1708" t="s">
        <v>1016</v>
      </c>
      <c r="K72" s="1595" t="s">
        <v>1015</v>
      </c>
      <c r="L72" s="1596" t="s">
        <v>1016</v>
      </c>
      <c r="M72" s="1709" t="s">
        <v>1015</v>
      </c>
      <c r="N72" s="1706" t="s">
        <v>1016</v>
      </c>
      <c r="O72" s="1598" t="s">
        <v>1019</v>
      </c>
      <c r="P72" s="1599" t="s">
        <v>209</v>
      </c>
    </row>
    <row r="73" spans="1:16" x14ac:dyDescent="0.2">
      <c r="A73" s="1676" t="s">
        <v>1051</v>
      </c>
      <c r="B73" s="1677" t="s">
        <v>1021</v>
      </c>
      <c r="C73" s="1710"/>
      <c r="D73" s="1680"/>
      <c r="E73" s="1710">
        <v>31.5</v>
      </c>
      <c r="F73" s="1680">
        <v>1</v>
      </c>
      <c r="G73" s="1710">
        <v>85.3</v>
      </c>
      <c r="H73" s="1680">
        <v>1</v>
      </c>
      <c r="I73" s="1711">
        <v>190.15</v>
      </c>
      <c r="J73" s="1712">
        <v>1</v>
      </c>
      <c r="K73" s="1713"/>
      <c r="L73" s="1682"/>
      <c r="M73" s="1676"/>
      <c r="N73" s="1683"/>
      <c r="O73" s="1610">
        <v>306.95</v>
      </c>
      <c r="P73" s="1714">
        <v>1</v>
      </c>
    </row>
    <row r="74" spans="1:16" x14ac:dyDescent="0.2">
      <c r="A74" s="1715"/>
      <c r="B74" s="1716"/>
      <c r="C74" s="1650"/>
      <c r="D74" s="1651"/>
      <c r="E74" s="1650"/>
      <c r="F74" s="1651"/>
      <c r="G74" s="1650"/>
      <c r="H74" s="1651"/>
      <c r="I74" s="1615"/>
      <c r="J74" s="1613"/>
      <c r="K74" s="1717"/>
      <c r="L74" s="1718"/>
      <c r="M74" s="1715"/>
      <c r="N74" s="1719"/>
      <c r="O74" s="1648"/>
      <c r="P74" s="1720"/>
    </row>
    <row r="75" spans="1:16" x14ac:dyDescent="0.2">
      <c r="A75" s="1721"/>
      <c r="B75" s="1716"/>
      <c r="C75" s="1722"/>
      <c r="D75" s="1723"/>
      <c r="E75" s="1722"/>
      <c r="F75" s="1723"/>
      <c r="G75" s="1722"/>
      <c r="H75" s="1723"/>
      <c r="I75" s="1724"/>
      <c r="J75" s="1725"/>
      <c r="K75" s="1726"/>
      <c r="L75" s="1727"/>
      <c r="M75" s="1721"/>
      <c r="N75" s="1728"/>
      <c r="O75" s="1648"/>
      <c r="P75" s="1729"/>
    </row>
    <row r="76" spans="1:16" x14ac:dyDescent="0.2">
      <c r="C76" s="1633"/>
      <c r="D76" s="1634"/>
      <c r="E76" s="1690"/>
      <c r="G76" s="1690"/>
      <c r="O76" s="1690"/>
      <c r="P76" s="1636"/>
    </row>
  </sheetData>
  <sortState ref="A52:P53">
    <sortCondition ref="P52:P53"/>
  </sortState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L86"/>
  <sheetViews>
    <sheetView topLeftCell="A49" workbookViewId="0">
      <selection activeCell="B79" sqref="B79"/>
    </sheetView>
  </sheetViews>
  <sheetFormatPr defaultRowHeight="12.75" x14ac:dyDescent="0.2"/>
  <cols>
    <col min="1" max="16384" width="9.140625" style="871"/>
  </cols>
  <sheetData>
    <row r="3" spans="1:12" ht="18.75" x14ac:dyDescent="0.3">
      <c r="B3" s="869" t="s">
        <v>238</v>
      </c>
      <c r="C3" s="870"/>
      <c r="D3" s="870"/>
      <c r="E3" s="870"/>
      <c r="F3" s="870"/>
      <c r="G3" s="870"/>
      <c r="H3" s="870"/>
      <c r="I3" s="870"/>
      <c r="J3" s="870"/>
    </row>
    <row r="4" spans="1:12" ht="15.75" x14ac:dyDescent="0.25">
      <c r="B4" s="872"/>
    </row>
    <row r="5" spans="1:12" ht="15.75" x14ac:dyDescent="0.25">
      <c r="B5" s="873"/>
    </row>
    <row r="6" spans="1:12" ht="15.75" x14ac:dyDescent="0.2">
      <c r="A6" s="875"/>
      <c r="B6" s="876"/>
      <c r="C6" s="875"/>
      <c r="D6" s="875"/>
      <c r="E6" s="875"/>
      <c r="F6" s="875"/>
      <c r="G6" s="875"/>
      <c r="H6" s="875"/>
      <c r="I6" s="875"/>
      <c r="J6" s="875"/>
      <c r="K6" s="875"/>
      <c r="L6" s="875"/>
    </row>
    <row r="7" spans="1:12" ht="15.75" x14ac:dyDescent="0.2">
      <c r="A7" s="875"/>
      <c r="B7" s="876" t="s">
        <v>508</v>
      </c>
      <c r="C7" s="875"/>
      <c r="D7" s="875"/>
      <c r="E7" s="875"/>
      <c r="F7" s="875"/>
      <c r="G7" s="875"/>
      <c r="H7" s="875"/>
      <c r="I7" s="875"/>
      <c r="J7" s="875"/>
      <c r="K7" s="875"/>
      <c r="L7" s="875"/>
    </row>
    <row r="8" spans="1:12" ht="15.75" x14ac:dyDescent="0.2">
      <c r="A8" s="875"/>
      <c r="B8" s="876" t="s">
        <v>509</v>
      </c>
      <c r="C8" s="875"/>
      <c r="D8" s="875"/>
      <c r="E8" s="875"/>
      <c r="F8" s="875"/>
      <c r="G8" s="875"/>
      <c r="H8" s="875"/>
      <c r="I8" s="875"/>
      <c r="J8" s="875"/>
      <c r="K8" s="875"/>
      <c r="L8" s="875"/>
    </row>
    <row r="9" spans="1:12" ht="15.75" x14ac:dyDescent="0.2">
      <c r="A9" s="875"/>
      <c r="B9" s="876" t="s">
        <v>510</v>
      </c>
      <c r="C9" s="875"/>
      <c r="D9" s="875"/>
      <c r="E9" s="875"/>
      <c r="F9" s="875"/>
      <c r="G9" s="875"/>
      <c r="H9" s="875"/>
      <c r="I9" s="875"/>
      <c r="J9" s="875"/>
      <c r="K9" s="875"/>
      <c r="L9" s="875"/>
    </row>
    <row r="10" spans="1:12" ht="15.75" x14ac:dyDescent="0.2">
      <c r="A10" s="875"/>
      <c r="B10" s="876" t="s">
        <v>511</v>
      </c>
      <c r="C10" s="875"/>
      <c r="D10" s="875"/>
      <c r="E10" s="875"/>
      <c r="F10" s="875"/>
      <c r="G10" s="875"/>
      <c r="H10" s="875"/>
      <c r="I10" s="875"/>
      <c r="J10" s="875"/>
      <c r="K10" s="875"/>
      <c r="L10" s="875"/>
    </row>
    <row r="11" spans="1:12" ht="15.75" x14ac:dyDescent="0.2">
      <c r="A11" s="875"/>
      <c r="B11" s="876" t="s">
        <v>507</v>
      </c>
      <c r="C11" s="875"/>
      <c r="D11" s="875"/>
      <c r="E11" s="875"/>
      <c r="F11" s="875"/>
      <c r="G11" s="875"/>
      <c r="H11" s="875"/>
      <c r="I11" s="875"/>
      <c r="J11" s="875"/>
      <c r="K11" s="875"/>
      <c r="L11" s="875"/>
    </row>
    <row r="12" spans="1:12" ht="15.75" x14ac:dyDescent="0.2">
      <c r="A12" s="875"/>
      <c r="B12" s="876"/>
      <c r="C12" s="875"/>
      <c r="D12" s="875"/>
      <c r="E12" s="875"/>
      <c r="F12" s="875"/>
      <c r="G12" s="875"/>
      <c r="H12" s="875"/>
      <c r="I12" s="875"/>
      <c r="J12" s="875"/>
      <c r="K12" s="875"/>
      <c r="L12" s="875"/>
    </row>
    <row r="13" spans="1:12" ht="15.75" x14ac:dyDescent="0.2">
      <c r="A13" s="875"/>
      <c r="B13" s="876" t="s">
        <v>512</v>
      </c>
      <c r="C13" s="875"/>
      <c r="D13" s="875"/>
      <c r="E13" s="875"/>
      <c r="F13" s="875"/>
      <c r="G13" s="875"/>
      <c r="H13" s="875"/>
      <c r="I13" s="875"/>
      <c r="J13" s="875"/>
      <c r="K13" s="875"/>
      <c r="L13" s="875"/>
    </row>
    <row r="14" spans="1:12" ht="15.75" x14ac:dyDescent="0.2">
      <c r="A14" s="875"/>
      <c r="B14" s="876" t="s">
        <v>513</v>
      </c>
      <c r="C14" s="875"/>
      <c r="D14" s="875"/>
      <c r="E14" s="875"/>
      <c r="F14" s="875"/>
      <c r="G14" s="875"/>
      <c r="H14" s="875"/>
      <c r="I14" s="875"/>
      <c r="J14" s="875"/>
      <c r="K14" s="875"/>
      <c r="L14" s="875"/>
    </row>
    <row r="15" spans="1:12" ht="15.75" x14ac:dyDescent="0.2">
      <c r="A15" s="875"/>
      <c r="B15" s="876" t="s">
        <v>518</v>
      </c>
      <c r="C15" s="875"/>
      <c r="D15" s="875"/>
      <c r="E15" s="875"/>
      <c r="F15" s="875"/>
      <c r="G15" s="875"/>
      <c r="H15" s="875"/>
      <c r="I15" s="875"/>
      <c r="J15" s="875"/>
      <c r="K15" s="875"/>
      <c r="L15" s="875"/>
    </row>
    <row r="16" spans="1:12" ht="15.75" x14ac:dyDescent="0.2">
      <c r="A16" s="875"/>
      <c r="B16" s="876"/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2" ht="15.75" x14ac:dyDescent="0.2">
      <c r="A17" s="875"/>
      <c r="B17" s="876" t="s">
        <v>514</v>
      </c>
      <c r="C17" s="875"/>
      <c r="D17" s="875"/>
      <c r="E17" s="875"/>
      <c r="F17" s="875"/>
      <c r="G17" s="875"/>
      <c r="H17" s="875"/>
      <c r="I17" s="875"/>
      <c r="J17" s="875"/>
      <c r="K17" s="875"/>
      <c r="L17" s="875"/>
    </row>
    <row r="18" spans="1:12" ht="15.75" x14ac:dyDescent="0.2">
      <c r="A18" s="875"/>
      <c r="B18" s="876" t="s">
        <v>515</v>
      </c>
      <c r="C18" s="875"/>
      <c r="D18" s="875"/>
      <c r="E18" s="875"/>
      <c r="F18" s="875"/>
      <c r="G18" s="875"/>
      <c r="H18" s="875"/>
      <c r="I18" s="875"/>
      <c r="J18" s="875"/>
      <c r="K18" s="875"/>
      <c r="L18" s="875"/>
    </row>
    <row r="19" spans="1:12" ht="15.75" x14ac:dyDescent="0.2">
      <c r="A19" s="875"/>
      <c r="B19" s="876" t="s">
        <v>516</v>
      </c>
      <c r="C19" s="875"/>
      <c r="D19" s="875"/>
      <c r="E19" s="875"/>
      <c r="F19" s="875"/>
      <c r="G19" s="875"/>
      <c r="H19" s="875"/>
      <c r="I19" s="875"/>
      <c r="J19" s="875"/>
      <c r="K19" s="875"/>
      <c r="L19" s="875"/>
    </row>
    <row r="20" spans="1:12" ht="15.75" x14ac:dyDescent="0.2">
      <c r="A20" s="875"/>
      <c r="B20" s="876" t="s">
        <v>517</v>
      </c>
      <c r="C20" s="875"/>
      <c r="D20" s="875"/>
      <c r="E20" s="875"/>
      <c r="F20" s="875"/>
      <c r="G20" s="875"/>
      <c r="H20" s="875"/>
      <c r="I20" s="875"/>
      <c r="J20" s="875"/>
      <c r="K20" s="875"/>
      <c r="L20" s="875"/>
    </row>
    <row r="21" spans="1:12" ht="15.75" x14ac:dyDescent="0.2">
      <c r="A21" s="875"/>
      <c r="B21" s="876"/>
      <c r="C21" s="875"/>
      <c r="D21" s="875"/>
      <c r="E21" s="875"/>
      <c r="F21" s="875"/>
      <c r="G21" s="875"/>
      <c r="H21" s="875"/>
      <c r="I21" s="875"/>
      <c r="J21" s="875"/>
      <c r="K21" s="875"/>
      <c r="L21" s="875"/>
    </row>
    <row r="22" spans="1:12" ht="15.75" x14ac:dyDescent="0.2">
      <c r="A22" s="875"/>
      <c r="B22" s="876" t="s">
        <v>919</v>
      </c>
      <c r="C22" s="875"/>
      <c r="D22" s="875"/>
      <c r="E22" s="875"/>
      <c r="F22" s="875"/>
      <c r="G22" s="875"/>
      <c r="H22" s="875"/>
      <c r="I22" s="875"/>
      <c r="J22" s="875"/>
      <c r="K22" s="875"/>
      <c r="L22" s="875"/>
    </row>
    <row r="23" spans="1:12" ht="15.75" x14ac:dyDescent="0.2">
      <c r="A23" s="875"/>
      <c r="B23" s="876" t="s">
        <v>920</v>
      </c>
      <c r="C23" s="875"/>
      <c r="D23" s="875"/>
      <c r="E23" s="875"/>
      <c r="F23" s="875"/>
      <c r="G23" s="875"/>
      <c r="H23" s="875"/>
      <c r="I23" s="875"/>
      <c r="J23" s="875"/>
      <c r="K23" s="875"/>
      <c r="L23" s="875"/>
    </row>
    <row r="24" spans="1:12" ht="15.75" x14ac:dyDescent="0.2">
      <c r="A24" s="875"/>
      <c r="B24" s="876" t="s">
        <v>921</v>
      </c>
      <c r="C24" s="875"/>
      <c r="D24" s="875"/>
      <c r="E24" s="875"/>
      <c r="F24" s="875"/>
      <c r="G24" s="875"/>
      <c r="H24" s="875"/>
      <c r="I24" s="875"/>
      <c r="J24" s="875"/>
      <c r="K24" s="875"/>
      <c r="L24" s="875"/>
    </row>
    <row r="25" spans="1:12" ht="15.75" x14ac:dyDescent="0.2">
      <c r="A25" s="875"/>
      <c r="B25" s="876" t="s">
        <v>922</v>
      </c>
      <c r="C25" s="875"/>
      <c r="D25" s="875"/>
      <c r="E25" s="875"/>
      <c r="F25" s="875"/>
      <c r="G25" s="875"/>
      <c r="H25" s="875"/>
      <c r="I25" s="875"/>
      <c r="J25" s="875"/>
      <c r="K25" s="875"/>
      <c r="L25" s="875"/>
    </row>
    <row r="26" spans="1:12" ht="15.75" x14ac:dyDescent="0.2">
      <c r="A26" s="875"/>
      <c r="B26" s="876" t="s">
        <v>953</v>
      </c>
      <c r="C26" s="875"/>
      <c r="D26" s="875"/>
      <c r="E26" s="875"/>
      <c r="F26" s="875"/>
      <c r="G26" s="875"/>
      <c r="H26" s="875"/>
      <c r="I26" s="875"/>
      <c r="J26" s="875"/>
      <c r="K26" s="875"/>
      <c r="L26" s="875"/>
    </row>
    <row r="27" spans="1:12" ht="15.75" x14ac:dyDescent="0.2">
      <c r="A27" s="875"/>
      <c r="B27" s="876"/>
      <c r="C27" s="875"/>
      <c r="D27" s="875"/>
      <c r="E27" s="875"/>
      <c r="F27" s="875"/>
      <c r="G27" s="875"/>
      <c r="H27" s="875"/>
      <c r="I27" s="875"/>
      <c r="J27" s="875"/>
      <c r="K27" s="875"/>
      <c r="L27" s="875"/>
    </row>
    <row r="28" spans="1:12" ht="15.75" x14ac:dyDescent="0.2">
      <c r="A28" s="875"/>
      <c r="B28" s="876" t="s">
        <v>923</v>
      </c>
      <c r="C28" s="875"/>
      <c r="D28" s="875"/>
      <c r="E28" s="875"/>
      <c r="F28" s="875"/>
      <c r="G28" s="875"/>
      <c r="H28" s="875"/>
      <c r="I28" s="875"/>
      <c r="J28" s="875"/>
      <c r="K28" s="875"/>
      <c r="L28" s="875"/>
    </row>
    <row r="29" spans="1:12" ht="15.75" x14ac:dyDescent="0.2">
      <c r="A29" s="875"/>
      <c r="B29" s="876" t="s">
        <v>924</v>
      </c>
      <c r="C29" s="875"/>
      <c r="D29" s="875"/>
      <c r="E29" s="875"/>
      <c r="F29" s="875"/>
      <c r="G29" s="875"/>
      <c r="H29" s="875"/>
      <c r="I29" s="875"/>
      <c r="J29" s="875"/>
      <c r="K29" s="875"/>
      <c r="L29" s="875"/>
    </row>
    <row r="30" spans="1:12" ht="15.75" x14ac:dyDescent="0.2">
      <c r="A30" s="875"/>
      <c r="B30" s="876" t="s">
        <v>925</v>
      </c>
      <c r="C30" s="875"/>
      <c r="D30" s="875"/>
      <c r="E30" s="875"/>
      <c r="F30" s="875"/>
      <c r="G30" s="875"/>
      <c r="H30" s="875"/>
      <c r="I30" s="875"/>
      <c r="J30" s="875"/>
      <c r="K30" s="875"/>
      <c r="L30" s="875"/>
    </row>
    <row r="31" spans="1:12" ht="15.75" x14ac:dyDescent="0.2">
      <c r="A31" s="875"/>
      <c r="B31" s="876" t="s">
        <v>926</v>
      </c>
      <c r="C31" s="875"/>
      <c r="D31" s="875"/>
      <c r="E31" s="875"/>
      <c r="F31" s="875"/>
      <c r="G31" s="875"/>
      <c r="H31" s="875"/>
      <c r="I31" s="875"/>
      <c r="J31" s="875"/>
      <c r="K31" s="875"/>
      <c r="L31" s="875"/>
    </row>
    <row r="32" spans="1:12" ht="15.75" x14ac:dyDescent="0.2">
      <c r="A32" s="875"/>
      <c r="B32" s="876" t="s">
        <v>954</v>
      </c>
      <c r="C32" s="875"/>
      <c r="D32" s="875"/>
      <c r="E32" s="875"/>
      <c r="F32" s="875"/>
      <c r="G32" s="875"/>
      <c r="H32" s="875"/>
      <c r="I32" s="875"/>
      <c r="J32" s="875"/>
      <c r="K32" s="875"/>
      <c r="L32" s="875"/>
    </row>
    <row r="33" spans="1:12" ht="15.75" x14ac:dyDescent="0.2">
      <c r="A33" s="875"/>
      <c r="B33" s="876"/>
      <c r="C33" s="875"/>
      <c r="D33" s="875"/>
      <c r="E33" s="875"/>
      <c r="F33" s="875"/>
      <c r="G33" s="875"/>
      <c r="H33" s="875"/>
      <c r="I33" s="875"/>
      <c r="J33" s="875"/>
      <c r="K33" s="875"/>
      <c r="L33" s="875"/>
    </row>
    <row r="34" spans="1:12" ht="15.75" x14ac:dyDescent="0.2">
      <c r="A34" s="875"/>
      <c r="B34" s="876" t="s">
        <v>927</v>
      </c>
      <c r="C34" s="875"/>
      <c r="D34" s="875"/>
      <c r="E34" s="875"/>
      <c r="F34" s="875"/>
      <c r="G34" s="875"/>
      <c r="H34" s="875"/>
      <c r="I34" s="875"/>
      <c r="J34" s="875"/>
      <c r="K34" s="875"/>
      <c r="L34" s="875"/>
    </row>
    <row r="35" spans="1:12" ht="15.75" x14ac:dyDescent="0.2">
      <c r="A35" s="875"/>
      <c r="B35" s="876" t="s">
        <v>928</v>
      </c>
      <c r="C35" s="875"/>
      <c r="D35" s="875"/>
      <c r="E35" s="875"/>
      <c r="F35" s="875"/>
      <c r="G35" s="875"/>
      <c r="H35" s="875"/>
      <c r="I35" s="875"/>
      <c r="J35" s="875"/>
      <c r="K35" s="875"/>
      <c r="L35" s="875"/>
    </row>
    <row r="36" spans="1:12" ht="15.75" x14ac:dyDescent="0.2">
      <c r="A36" s="875"/>
      <c r="B36" s="876" t="s">
        <v>929</v>
      </c>
      <c r="C36" s="875"/>
      <c r="D36" s="875"/>
      <c r="E36" s="875"/>
      <c r="F36" s="875"/>
      <c r="G36" s="875"/>
      <c r="H36" s="875"/>
      <c r="I36" s="875"/>
      <c r="J36" s="875"/>
      <c r="K36" s="875"/>
      <c r="L36" s="875"/>
    </row>
    <row r="37" spans="1:12" ht="15.75" x14ac:dyDescent="0.2">
      <c r="A37" s="875"/>
      <c r="B37" s="876" t="s">
        <v>930</v>
      </c>
      <c r="C37" s="875"/>
      <c r="D37" s="875"/>
      <c r="E37" s="875"/>
      <c r="F37" s="875"/>
      <c r="G37" s="875"/>
      <c r="H37" s="875"/>
      <c r="I37" s="875"/>
      <c r="J37" s="875"/>
      <c r="K37" s="875"/>
      <c r="L37" s="875"/>
    </row>
    <row r="38" spans="1:12" ht="15.75" x14ac:dyDescent="0.2">
      <c r="A38" s="875"/>
      <c r="B38" s="876" t="s">
        <v>955</v>
      </c>
      <c r="C38" s="875"/>
      <c r="D38" s="875"/>
      <c r="E38" s="875"/>
      <c r="F38" s="875"/>
      <c r="G38" s="875"/>
      <c r="H38" s="875"/>
      <c r="I38" s="875"/>
      <c r="J38" s="875"/>
      <c r="K38" s="875"/>
      <c r="L38" s="875"/>
    </row>
    <row r="39" spans="1:12" ht="15.75" x14ac:dyDescent="0.2">
      <c r="A39" s="875"/>
      <c r="B39" s="876"/>
      <c r="C39" s="875"/>
      <c r="D39" s="875"/>
      <c r="E39" s="875"/>
      <c r="F39" s="875"/>
      <c r="G39" s="875"/>
      <c r="H39" s="875"/>
      <c r="I39" s="875"/>
      <c r="J39" s="875"/>
      <c r="K39" s="875"/>
      <c r="L39" s="875"/>
    </row>
    <row r="40" spans="1:12" ht="15.75" x14ac:dyDescent="0.2">
      <c r="A40" s="875"/>
      <c r="B40" s="876" t="s">
        <v>931</v>
      </c>
      <c r="C40" s="875"/>
      <c r="D40" s="875"/>
      <c r="E40" s="875"/>
      <c r="F40" s="875"/>
      <c r="G40" s="875"/>
      <c r="H40" s="875"/>
      <c r="I40" s="875"/>
      <c r="J40" s="875"/>
      <c r="K40" s="875"/>
      <c r="L40" s="875"/>
    </row>
    <row r="41" spans="1:12" ht="15.75" x14ac:dyDescent="0.2">
      <c r="A41" s="875"/>
      <c r="B41" s="876" t="s">
        <v>932</v>
      </c>
      <c r="C41" s="875"/>
      <c r="D41" s="875"/>
      <c r="E41" s="875"/>
      <c r="F41" s="875"/>
      <c r="G41" s="875"/>
      <c r="H41" s="875"/>
      <c r="I41" s="875"/>
      <c r="J41" s="875"/>
      <c r="K41" s="875"/>
      <c r="L41" s="875"/>
    </row>
    <row r="42" spans="1:12" ht="15.75" x14ac:dyDescent="0.2">
      <c r="A42" s="875"/>
      <c r="B42" s="876"/>
      <c r="C42" s="875"/>
      <c r="D42" s="875"/>
      <c r="E42" s="875"/>
      <c r="F42" s="875"/>
      <c r="G42" s="875"/>
      <c r="H42" s="875"/>
      <c r="I42" s="875"/>
      <c r="J42" s="875"/>
      <c r="K42" s="875"/>
      <c r="L42" s="875"/>
    </row>
    <row r="43" spans="1:12" ht="15.75" x14ac:dyDescent="0.2">
      <c r="A43" s="875"/>
      <c r="B43" s="876" t="s">
        <v>933</v>
      </c>
      <c r="C43" s="875"/>
      <c r="D43" s="875"/>
      <c r="E43" s="875"/>
      <c r="F43" s="875"/>
      <c r="G43" s="875"/>
      <c r="H43" s="875"/>
      <c r="I43" s="875"/>
      <c r="J43" s="875"/>
      <c r="K43" s="875"/>
      <c r="L43" s="875"/>
    </row>
    <row r="44" spans="1:12" ht="15.75" x14ac:dyDescent="0.2">
      <c r="A44" s="875"/>
      <c r="B44" s="876" t="s">
        <v>934</v>
      </c>
      <c r="C44" s="875"/>
      <c r="D44" s="875"/>
      <c r="E44" s="875"/>
      <c r="F44" s="875"/>
      <c r="G44" s="875"/>
      <c r="H44" s="875"/>
      <c r="I44" s="875"/>
      <c r="J44" s="875"/>
      <c r="K44" s="875"/>
      <c r="L44" s="875"/>
    </row>
    <row r="45" spans="1:12" ht="15.75" x14ac:dyDescent="0.2">
      <c r="A45" s="875"/>
      <c r="B45" s="876" t="s">
        <v>935</v>
      </c>
      <c r="C45" s="875"/>
      <c r="D45" s="875"/>
      <c r="E45" s="875"/>
      <c r="F45" s="875"/>
      <c r="G45" s="875"/>
      <c r="H45" s="875"/>
      <c r="I45" s="875"/>
      <c r="J45" s="875"/>
      <c r="K45" s="875"/>
      <c r="L45" s="875"/>
    </row>
    <row r="46" spans="1:12" ht="15.75" x14ac:dyDescent="0.2">
      <c r="A46" s="875"/>
      <c r="B46" s="876" t="s">
        <v>936</v>
      </c>
      <c r="C46" s="875"/>
      <c r="D46" s="875"/>
      <c r="E46" s="875"/>
      <c r="F46" s="875"/>
      <c r="G46" s="875"/>
      <c r="H46" s="875"/>
      <c r="I46" s="875"/>
      <c r="J46" s="875"/>
      <c r="K46" s="875"/>
      <c r="L46" s="875"/>
    </row>
    <row r="47" spans="1:12" ht="15.75" x14ac:dyDescent="0.2">
      <c r="A47" s="875"/>
      <c r="B47" s="876" t="s">
        <v>949</v>
      </c>
      <c r="C47" s="875"/>
      <c r="D47" s="875"/>
      <c r="E47" s="875"/>
      <c r="F47" s="875"/>
      <c r="G47" s="875"/>
      <c r="H47" s="875"/>
      <c r="I47" s="875"/>
      <c r="J47" s="875"/>
      <c r="K47" s="875"/>
      <c r="L47" s="875"/>
    </row>
    <row r="48" spans="1:12" ht="15.75" x14ac:dyDescent="0.2">
      <c r="A48" s="875"/>
      <c r="B48" s="876"/>
      <c r="C48" s="875"/>
      <c r="D48" s="875"/>
      <c r="E48" s="875"/>
      <c r="F48" s="875"/>
      <c r="G48" s="875"/>
      <c r="H48" s="875"/>
      <c r="I48" s="875"/>
      <c r="J48" s="875"/>
      <c r="K48" s="875"/>
      <c r="L48" s="875"/>
    </row>
    <row r="49" spans="1:12" ht="15.75" x14ac:dyDescent="0.2">
      <c r="A49" s="875"/>
      <c r="B49" s="876" t="s">
        <v>937</v>
      </c>
      <c r="C49" s="875"/>
      <c r="D49" s="875"/>
      <c r="E49" s="875"/>
      <c r="F49" s="875"/>
      <c r="G49" s="875"/>
      <c r="H49" s="875"/>
      <c r="I49" s="875"/>
      <c r="J49" s="875"/>
      <c r="K49" s="875"/>
      <c r="L49" s="875"/>
    </row>
    <row r="50" spans="1:12" ht="15.75" x14ac:dyDescent="0.2">
      <c r="A50" s="875"/>
      <c r="B50" s="876" t="s">
        <v>938</v>
      </c>
      <c r="C50" s="875"/>
      <c r="D50" s="875"/>
      <c r="E50" s="875"/>
      <c r="F50" s="875"/>
      <c r="G50" s="875"/>
      <c r="H50" s="875"/>
      <c r="I50" s="875"/>
      <c r="J50" s="875"/>
      <c r="K50" s="875"/>
      <c r="L50" s="875"/>
    </row>
    <row r="51" spans="1:12" ht="15.75" x14ac:dyDescent="0.2">
      <c r="A51" s="875"/>
      <c r="B51" s="876" t="s">
        <v>939</v>
      </c>
      <c r="C51" s="875"/>
      <c r="D51" s="875"/>
      <c r="E51" s="875"/>
      <c r="F51" s="875"/>
      <c r="G51" s="875"/>
      <c r="H51" s="875"/>
      <c r="I51" s="875"/>
      <c r="J51" s="875"/>
      <c r="K51" s="875"/>
      <c r="L51" s="875"/>
    </row>
    <row r="52" spans="1:12" ht="15.75" x14ac:dyDescent="0.2">
      <c r="A52" s="875"/>
      <c r="B52" s="876" t="s">
        <v>940</v>
      </c>
      <c r="C52" s="875"/>
      <c r="D52" s="875"/>
      <c r="E52" s="875"/>
      <c r="F52" s="875"/>
      <c r="G52" s="875"/>
      <c r="H52" s="875"/>
      <c r="I52" s="875"/>
      <c r="J52" s="875"/>
      <c r="K52" s="875"/>
      <c r="L52" s="875"/>
    </row>
    <row r="53" spans="1:12" ht="15.75" x14ac:dyDescent="0.2">
      <c r="A53" s="875"/>
      <c r="B53" s="876" t="s">
        <v>950</v>
      </c>
      <c r="C53" s="875"/>
      <c r="D53" s="875"/>
      <c r="E53" s="875"/>
      <c r="F53" s="875"/>
      <c r="G53" s="875"/>
      <c r="H53" s="875"/>
      <c r="I53" s="875"/>
      <c r="J53" s="875"/>
      <c r="K53" s="875"/>
      <c r="L53" s="875"/>
    </row>
    <row r="54" spans="1:12" ht="15.75" x14ac:dyDescent="0.2">
      <c r="A54" s="875"/>
      <c r="B54" s="876"/>
      <c r="C54" s="875"/>
      <c r="D54" s="875"/>
      <c r="E54" s="875"/>
      <c r="F54" s="875"/>
      <c r="G54" s="875"/>
      <c r="H54" s="875"/>
      <c r="I54" s="875"/>
      <c r="J54" s="875"/>
      <c r="K54" s="875"/>
      <c r="L54" s="875"/>
    </row>
    <row r="55" spans="1:12" ht="15.75" x14ac:dyDescent="0.2">
      <c r="A55" s="875"/>
      <c r="B55" s="876" t="s">
        <v>944</v>
      </c>
      <c r="C55" s="875"/>
      <c r="D55" s="875"/>
      <c r="E55" s="875"/>
      <c r="F55" s="875"/>
      <c r="G55" s="875"/>
      <c r="H55" s="875"/>
      <c r="I55" s="875"/>
      <c r="J55" s="875"/>
      <c r="K55" s="875"/>
      <c r="L55" s="875"/>
    </row>
    <row r="56" spans="1:12" ht="15.75" x14ac:dyDescent="0.2">
      <c r="A56" s="875"/>
      <c r="B56" s="876" t="s">
        <v>941</v>
      </c>
      <c r="C56" s="875"/>
      <c r="D56" s="875"/>
      <c r="E56" s="875"/>
      <c r="F56" s="875"/>
      <c r="G56" s="875"/>
      <c r="H56" s="875"/>
      <c r="I56" s="875"/>
      <c r="J56" s="875"/>
      <c r="K56" s="875"/>
      <c r="L56" s="875"/>
    </row>
    <row r="57" spans="1:12" ht="15.75" x14ac:dyDescent="0.2">
      <c r="A57" s="875"/>
      <c r="B57" s="876" t="s">
        <v>942</v>
      </c>
      <c r="C57" s="875"/>
      <c r="D57" s="875"/>
      <c r="E57" s="875"/>
      <c r="F57" s="875"/>
      <c r="G57" s="875"/>
      <c r="H57" s="875"/>
      <c r="I57" s="875"/>
      <c r="J57" s="875"/>
      <c r="K57" s="875"/>
      <c r="L57" s="875"/>
    </row>
    <row r="58" spans="1:12" ht="15.75" x14ac:dyDescent="0.2">
      <c r="A58" s="875"/>
      <c r="B58" s="876" t="s">
        <v>943</v>
      </c>
      <c r="C58" s="875"/>
      <c r="D58" s="875"/>
      <c r="E58" s="875"/>
      <c r="F58" s="875"/>
      <c r="G58" s="875"/>
      <c r="H58" s="875"/>
      <c r="I58" s="875"/>
      <c r="J58" s="875"/>
      <c r="K58" s="875"/>
      <c r="L58" s="875"/>
    </row>
    <row r="59" spans="1:12" ht="15.75" x14ac:dyDescent="0.2">
      <c r="A59" s="875"/>
      <c r="B59" s="876" t="s">
        <v>951</v>
      </c>
      <c r="C59" s="875"/>
      <c r="D59" s="875"/>
      <c r="E59" s="875"/>
      <c r="F59" s="875"/>
      <c r="G59" s="875"/>
      <c r="H59" s="875"/>
      <c r="I59" s="875"/>
      <c r="J59" s="875"/>
      <c r="K59" s="875"/>
      <c r="L59" s="875"/>
    </row>
    <row r="60" spans="1:12" ht="15.75" x14ac:dyDescent="0.2">
      <c r="A60" s="875"/>
      <c r="B60" s="876"/>
      <c r="C60" s="875"/>
      <c r="D60" s="875"/>
      <c r="E60" s="875"/>
      <c r="F60" s="875"/>
      <c r="G60" s="875"/>
      <c r="H60" s="875"/>
      <c r="I60" s="875"/>
      <c r="J60" s="875"/>
      <c r="K60" s="875"/>
      <c r="L60" s="875"/>
    </row>
    <row r="61" spans="1:12" ht="15.75" x14ac:dyDescent="0.2">
      <c r="A61" s="875"/>
      <c r="B61" s="876" t="s">
        <v>945</v>
      </c>
      <c r="C61" s="875"/>
      <c r="D61" s="875"/>
      <c r="E61" s="875"/>
      <c r="F61" s="875"/>
      <c r="G61" s="875"/>
      <c r="H61" s="875"/>
      <c r="I61" s="875"/>
      <c r="J61" s="875"/>
      <c r="K61" s="875"/>
      <c r="L61" s="875"/>
    </row>
    <row r="62" spans="1:12" ht="15.75" x14ac:dyDescent="0.2">
      <c r="A62" s="875"/>
      <c r="B62" s="876" t="s">
        <v>946</v>
      </c>
      <c r="C62" s="875"/>
      <c r="D62" s="875"/>
      <c r="E62" s="875"/>
      <c r="F62" s="875"/>
      <c r="G62" s="875"/>
      <c r="H62" s="875"/>
      <c r="I62" s="875"/>
      <c r="J62" s="875"/>
      <c r="K62" s="875"/>
      <c r="L62" s="875"/>
    </row>
    <row r="63" spans="1:12" ht="15.75" x14ac:dyDescent="0.2">
      <c r="A63" s="875"/>
      <c r="B63" s="876" t="s">
        <v>947</v>
      </c>
      <c r="C63" s="875"/>
      <c r="D63" s="875"/>
      <c r="E63" s="875"/>
      <c r="F63" s="875"/>
      <c r="G63" s="875"/>
      <c r="H63" s="875"/>
      <c r="I63" s="875"/>
      <c r="J63" s="875"/>
      <c r="K63" s="875"/>
      <c r="L63" s="875"/>
    </row>
    <row r="64" spans="1:12" ht="15.75" x14ac:dyDescent="0.2">
      <c r="A64" s="875"/>
      <c r="B64" s="876" t="s">
        <v>948</v>
      </c>
      <c r="C64" s="875"/>
      <c r="D64" s="875"/>
      <c r="E64" s="875"/>
      <c r="F64" s="875"/>
      <c r="G64" s="875"/>
      <c r="H64" s="875"/>
      <c r="I64" s="875"/>
      <c r="J64" s="875"/>
      <c r="K64" s="875"/>
      <c r="L64" s="875"/>
    </row>
    <row r="65" spans="1:12" ht="15.75" x14ac:dyDescent="0.2">
      <c r="A65" s="875"/>
      <c r="B65" s="876" t="s">
        <v>952</v>
      </c>
      <c r="C65" s="875"/>
      <c r="D65" s="875"/>
      <c r="E65" s="875"/>
      <c r="F65" s="875"/>
      <c r="G65" s="875"/>
      <c r="H65" s="875"/>
      <c r="I65" s="875"/>
      <c r="J65" s="875"/>
      <c r="K65" s="875"/>
      <c r="L65" s="875"/>
    </row>
    <row r="66" spans="1:12" ht="15.75" x14ac:dyDescent="0.2">
      <c r="A66" s="875"/>
      <c r="B66" s="876"/>
      <c r="C66" s="875"/>
      <c r="D66" s="875"/>
      <c r="E66" s="875"/>
      <c r="F66" s="875"/>
      <c r="G66" s="875"/>
      <c r="H66" s="875"/>
      <c r="I66" s="875"/>
      <c r="J66" s="875"/>
      <c r="K66" s="875"/>
      <c r="L66" s="875"/>
    </row>
    <row r="67" spans="1:12" ht="15.75" x14ac:dyDescent="0.2">
      <c r="A67" s="875"/>
      <c r="B67" s="876" t="s">
        <v>956</v>
      </c>
      <c r="C67" s="875"/>
      <c r="D67" s="875"/>
      <c r="E67" s="875"/>
      <c r="F67" s="875"/>
      <c r="G67" s="875"/>
      <c r="H67" s="875"/>
      <c r="I67" s="875"/>
      <c r="J67" s="875"/>
      <c r="K67" s="875"/>
      <c r="L67" s="875"/>
    </row>
    <row r="68" spans="1:12" ht="15.75" x14ac:dyDescent="0.2">
      <c r="A68" s="875"/>
      <c r="B68" s="876" t="s">
        <v>957</v>
      </c>
      <c r="C68" s="875"/>
      <c r="D68" s="875"/>
      <c r="E68" s="875"/>
      <c r="F68" s="875"/>
      <c r="G68" s="875"/>
      <c r="H68" s="875"/>
      <c r="I68" s="875"/>
      <c r="J68" s="875"/>
      <c r="K68" s="875"/>
      <c r="L68" s="875"/>
    </row>
    <row r="69" spans="1:12" ht="15.75" x14ac:dyDescent="0.2">
      <c r="A69" s="875"/>
      <c r="B69" s="876" t="s">
        <v>958</v>
      </c>
      <c r="C69" s="875"/>
      <c r="D69" s="875"/>
      <c r="E69" s="875"/>
      <c r="F69" s="875"/>
      <c r="G69" s="875"/>
      <c r="H69" s="875"/>
      <c r="I69" s="875"/>
      <c r="J69" s="875"/>
      <c r="K69" s="875"/>
      <c r="L69" s="875"/>
    </row>
    <row r="70" spans="1:12" ht="15.75" x14ac:dyDescent="0.2">
      <c r="A70" s="875"/>
      <c r="B70" s="876" t="s">
        <v>959</v>
      </c>
      <c r="C70" s="875"/>
      <c r="D70" s="875"/>
      <c r="E70" s="875"/>
      <c r="F70" s="875"/>
      <c r="G70" s="875"/>
      <c r="H70" s="875"/>
      <c r="I70" s="875"/>
      <c r="J70" s="875"/>
      <c r="K70" s="875"/>
      <c r="L70" s="875"/>
    </row>
    <row r="71" spans="1:12" ht="15.75" x14ac:dyDescent="0.2">
      <c r="A71" s="875"/>
      <c r="B71" s="876" t="s">
        <v>960</v>
      </c>
      <c r="C71" s="875"/>
      <c r="D71" s="875"/>
      <c r="E71" s="875"/>
      <c r="F71" s="875"/>
      <c r="G71" s="875"/>
      <c r="H71" s="875"/>
      <c r="I71" s="875"/>
      <c r="J71" s="875"/>
      <c r="K71" s="875"/>
      <c r="L71" s="875"/>
    </row>
    <row r="72" spans="1:12" ht="15.75" x14ac:dyDescent="0.2">
      <c r="A72" s="875"/>
      <c r="B72" s="876"/>
      <c r="C72" s="875"/>
      <c r="D72" s="875"/>
      <c r="E72" s="875"/>
      <c r="F72" s="875"/>
      <c r="G72" s="875"/>
      <c r="H72" s="875"/>
      <c r="I72" s="875"/>
      <c r="J72" s="875"/>
      <c r="K72" s="875"/>
      <c r="L72" s="875"/>
    </row>
    <row r="73" spans="1:12" ht="15.75" x14ac:dyDescent="0.2">
      <c r="A73" s="875"/>
      <c r="B73" s="876" t="s">
        <v>964</v>
      </c>
      <c r="C73" s="875"/>
      <c r="D73" s="875"/>
      <c r="E73" s="875"/>
      <c r="F73" s="875"/>
      <c r="G73" s="875"/>
      <c r="H73" s="875"/>
      <c r="I73" s="875"/>
      <c r="J73" s="875"/>
      <c r="K73" s="875"/>
      <c r="L73" s="875"/>
    </row>
    <row r="74" spans="1:12" ht="15.75" x14ac:dyDescent="0.2">
      <c r="A74" s="875"/>
      <c r="B74" s="876" t="s">
        <v>965</v>
      </c>
      <c r="C74" s="875"/>
      <c r="D74" s="875"/>
      <c r="E74" s="875"/>
      <c r="F74" s="875"/>
      <c r="G74" s="875"/>
      <c r="H74" s="875"/>
      <c r="I74" s="875"/>
      <c r="J74" s="875"/>
      <c r="K74" s="875"/>
      <c r="L74" s="875"/>
    </row>
    <row r="75" spans="1:12" ht="15.75" x14ac:dyDescent="0.25">
      <c r="A75" s="875"/>
      <c r="B75" s="877" t="s">
        <v>966</v>
      </c>
      <c r="C75" s="875"/>
      <c r="D75" s="875"/>
      <c r="E75" s="875"/>
      <c r="F75" s="875"/>
      <c r="G75" s="875"/>
      <c r="H75" s="875"/>
      <c r="I75" s="875"/>
      <c r="J75" s="875"/>
      <c r="K75" s="875"/>
      <c r="L75" s="875"/>
    </row>
    <row r="76" spans="1:12" ht="15.75" x14ac:dyDescent="0.25">
      <c r="A76" s="875"/>
      <c r="B76" s="877" t="s">
        <v>967</v>
      </c>
      <c r="C76" s="875"/>
      <c r="D76" s="875"/>
      <c r="E76" s="875"/>
      <c r="F76" s="875"/>
      <c r="G76" s="875"/>
      <c r="H76" s="875"/>
      <c r="I76" s="875"/>
      <c r="J76" s="875"/>
      <c r="K76" s="875"/>
      <c r="L76" s="875"/>
    </row>
    <row r="77" spans="1:12" ht="15.75" x14ac:dyDescent="0.25">
      <c r="A77" s="875"/>
      <c r="B77" s="877" t="s">
        <v>968</v>
      </c>
      <c r="C77" s="875"/>
      <c r="D77" s="875"/>
      <c r="E77" s="875"/>
      <c r="F77" s="875"/>
      <c r="G77" s="875"/>
      <c r="H77" s="875"/>
      <c r="I77" s="875"/>
      <c r="J77" s="875"/>
      <c r="K77" s="875"/>
      <c r="L77" s="875"/>
    </row>
    <row r="78" spans="1:12" ht="15.75" x14ac:dyDescent="0.25">
      <c r="A78" s="875"/>
      <c r="B78" s="877"/>
      <c r="C78" s="875"/>
      <c r="D78" s="875"/>
      <c r="E78" s="875"/>
      <c r="F78" s="875"/>
      <c r="G78" s="875"/>
      <c r="H78" s="875"/>
      <c r="I78" s="875"/>
      <c r="J78" s="875"/>
      <c r="K78" s="875"/>
      <c r="L78" s="875"/>
    </row>
    <row r="79" spans="1:12" x14ac:dyDescent="0.2">
      <c r="A79" s="875"/>
      <c r="B79" s="875"/>
      <c r="C79" s="875"/>
      <c r="D79" s="875"/>
      <c r="E79" s="875"/>
      <c r="F79" s="875"/>
      <c r="G79" s="875"/>
      <c r="H79" s="875"/>
      <c r="I79" s="875"/>
      <c r="J79" s="875"/>
      <c r="K79" s="875"/>
      <c r="L79" s="875"/>
    </row>
    <row r="80" spans="1:12" x14ac:dyDescent="0.2">
      <c r="A80" s="875"/>
      <c r="B80" s="875"/>
      <c r="C80" s="875"/>
      <c r="D80" s="875"/>
      <c r="E80" s="875"/>
      <c r="F80" s="875"/>
      <c r="G80" s="875"/>
      <c r="H80" s="875"/>
      <c r="I80" s="875"/>
      <c r="J80" s="875"/>
      <c r="K80" s="875"/>
      <c r="L80" s="875"/>
    </row>
    <row r="81" spans="1:12" x14ac:dyDescent="0.2">
      <c r="A81" s="875"/>
      <c r="B81" s="875"/>
      <c r="C81" s="875"/>
      <c r="D81" s="875"/>
      <c r="E81" s="875"/>
      <c r="F81" s="875"/>
      <c r="G81" s="875"/>
      <c r="H81" s="875"/>
      <c r="I81" s="875"/>
      <c r="J81" s="875"/>
      <c r="K81" s="875"/>
      <c r="L81" s="875"/>
    </row>
    <row r="82" spans="1:12" x14ac:dyDescent="0.2">
      <c r="A82" s="875"/>
      <c r="B82" s="875"/>
      <c r="C82" s="875"/>
      <c r="D82" s="875"/>
      <c r="E82" s="875"/>
      <c r="F82" s="875"/>
      <c r="G82" s="875"/>
      <c r="H82" s="875"/>
      <c r="I82" s="875"/>
      <c r="J82" s="875"/>
      <c r="K82" s="875"/>
      <c r="L82" s="875"/>
    </row>
    <row r="83" spans="1:12" x14ac:dyDescent="0.2">
      <c r="A83" s="875"/>
      <c r="B83" s="875"/>
      <c r="C83" s="875"/>
      <c r="D83" s="875"/>
      <c r="E83" s="875"/>
      <c r="F83" s="875"/>
      <c r="G83" s="875"/>
      <c r="H83" s="875"/>
      <c r="I83" s="875"/>
      <c r="J83" s="875"/>
      <c r="K83" s="875"/>
      <c r="L83" s="875"/>
    </row>
    <row r="84" spans="1:12" x14ac:dyDescent="0.2">
      <c r="A84" s="875"/>
      <c r="B84" s="875"/>
      <c r="C84" s="875"/>
      <c r="D84" s="875"/>
      <c r="E84" s="875"/>
      <c r="F84" s="875"/>
      <c r="G84" s="875"/>
      <c r="H84" s="875"/>
      <c r="I84" s="875"/>
      <c r="J84" s="875"/>
      <c r="K84" s="875"/>
      <c r="L84" s="875"/>
    </row>
    <row r="85" spans="1:12" x14ac:dyDescent="0.2">
      <c r="A85" s="875"/>
      <c r="B85" s="875"/>
      <c r="C85" s="875"/>
      <c r="D85" s="875"/>
      <c r="E85" s="875"/>
      <c r="F85" s="875"/>
      <c r="G85" s="875"/>
      <c r="H85" s="875"/>
      <c r="I85" s="875"/>
      <c r="J85" s="875"/>
      <c r="K85" s="875"/>
      <c r="L85" s="875"/>
    </row>
    <row r="86" spans="1:12" x14ac:dyDescent="0.2">
      <c r="A86" s="875"/>
      <c r="B86" s="875"/>
      <c r="C86" s="875"/>
      <c r="D86" s="875"/>
      <c r="E86" s="875"/>
      <c r="F86" s="875"/>
      <c r="G86" s="875"/>
      <c r="H86" s="875"/>
      <c r="I86" s="875"/>
      <c r="J86" s="875"/>
      <c r="K86" s="875"/>
      <c r="L86" s="875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73"/>
  <sheetViews>
    <sheetView topLeftCell="A4" zoomScale="82" zoomScaleNormal="82" workbookViewId="0">
      <selection activeCell="B12" sqref="B12"/>
    </sheetView>
  </sheetViews>
  <sheetFormatPr defaultRowHeight="15" x14ac:dyDescent="0.2"/>
  <cols>
    <col min="1" max="1" width="5.140625" style="107"/>
    <col min="2" max="2" width="21.85546875" style="108"/>
    <col min="3" max="3" width="19.85546875" style="78"/>
    <col min="4" max="4" width="5.7109375" style="78"/>
    <col min="5" max="5" width="9.28515625" style="109"/>
    <col min="6" max="6" width="5.7109375" style="78"/>
    <col min="7" max="7" width="9.28515625" style="109"/>
    <col min="8" max="8" width="5.7109375" style="78"/>
    <col min="9" max="9" width="9.28515625" style="109"/>
    <col min="10" max="10" width="5.7109375" style="78"/>
    <col min="11" max="11" width="9.28515625" style="109"/>
    <col min="12" max="12" width="5.7109375" style="78"/>
    <col min="13" max="13" width="9.28515625" style="109"/>
    <col min="14" max="14" width="5.7109375" style="78"/>
    <col min="15" max="15" width="9.28515625" style="109"/>
    <col min="16" max="16" width="5.7109375" style="78"/>
    <col min="17" max="17" width="9.28515625" style="109"/>
    <col min="18" max="18" width="5.7109375" style="78"/>
    <col min="19" max="19" width="9.28515625" style="109"/>
    <col min="20" max="20" width="6.7109375" style="78"/>
    <col min="21" max="21" width="10" style="109"/>
    <col min="22" max="22" width="10.5703125" style="78"/>
    <col min="23" max="28" width="0" style="78" hidden="1"/>
    <col min="29" max="257" width="9.140625" style="78"/>
  </cols>
  <sheetData>
    <row r="1" spans="1:28" ht="23.25" x14ac:dyDescent="0.35">
      <c r="B1" s="1827" t="s">
        <v>0</v>
      </c>
      <c r="C1" s="1827"/>
      <c r="K1" s="110" t="s">
        <v>1</v>
      </c>
      <c r="Q1" s="78"/>
    </row>
    <row r="2" spans="1:28" ht="23.25" x14ac:dyDescent="0.35">
      <c r="B2" s="1828" t="s">
        <v>2</v>
      </c>
      <c r="C2" s="1828"/>
      <c r="K2" s="110" t="s">
        <v>305</v>
      </c>
      <c r="Y2" s="111"/>
    </row>
    <row r="3" spans="1:28" ht="23.25" x14ac:dyDescent="0.35">
      <c r="K3" s="110" t="s">
        <v>29</v>
      </c>
    </row>
    <row r="4" spans="1:28" x14ac:dyDescent="0.2">
      <c r="B4" s="112"/>
      <c r="D4" s="113"/>
      <c r="E4" s="114"/>
      <c r="H4" s="113"/>
      <c r="I4" s="114"/>
      <c r="L4" s="113"/>
      <c r="M4" s="114"/>
      <c r="P4" s="113"/>
      <c r="Q4" s="114"/>
    </row>
    <row r="5" spans="1:28" s="85" customFormat="1" ht="20.25" customHeight="1" thickTop="1" thickBot="1" x14ac:dyDescent="0.25">
      <c r="A5" s="1840" t="s">
        <v>4</v>
      </c>
      <c r="B5" s="1841" t="s">
        <v>30</v>
      </c>
      <c r="C5" s="1842" t="s">
        <v>5</v>
      </c>
      <c r="D5" s="1838" t="s">
        <v>6</v>
      </c>
      <c r="E5" s="1838"/>
      <c r="F5" s="1837" t="s">
        <v>7</v>
      </c>
      <c r="G5" s="1837"/>
      <c r="H5" s="1838" t="s">
        <v>8</v>
      </c>
      <c r="I5" s="1838"/>
      <c r="J5" s="1837" t="s">
        <v>9</v>
      </c>
      <c r="K5" s="1837"/>
      <c r="L5" s="1838" t="s">
        <v>10</v>
      </c>
      <c r="M5" s="1838"/>
      <c r="N5" s="1837" t="s">
        <v>11</v>
      </c>
      <c r="O5" s="1837"/>
      <c r="P5" s="1838" t="s">
        <v>12</v>
      </c>
      <c r="Q5" s="1838"/>
      <c r="R5" s="1837" t="s">
        <v>13</v>
      </c>
      <c r="S5" s="1837"/>
      <c r="T5" s="1839" t="s">
        <v>18</v>
      </c>
      <c r="U5" s="1839"/>
      <c r="V5" s="1839"/>
    </row>
    <row r="6" spans="1:28" s="85" customFormat="1" ht="27.75" customHeight="1" thickTop="1" thickBot="1" x14ac:dyDescent="0.25">
      <c r="A6" s="1840"/>
      <c r="B6" s="1841"/>
      <c r="C6" s="1842"/>
      <c r="D6" s="1830" t="s">
        <v>367</v>
      </c>
      <c r="E6" s="1830"/>
      <c r="F6" s="1830" t="s">
        <v>368</v>
      </c>
      <c r="G6" s="1830"/>
      <c r="H6" s="1831" t="s">
        <v>370</v>
      </c>
      <c r="I6" s="1831"/>
      <c r="J6" s="1831" t="s">
        <v>369</v>
      </c>
      <c r="K6" s="1831"/>
      <c r="L6" s="1830" t="s">
        <v>371</v>
      </c>
      <c r="M6" s="1830"/>
      <c r="N6" s="1830" t="s">
        <v>372</v>
      </c>
      <c r="O6" s="1830"/>
      <c r="P6" s="1831" t="s">
        <v>374</v>
      </c>
      <c r="Q6" s="1831"/>
      <c r="R6" s="1831" t="s">
        <v>373</v>
      </c>
      <c r="S6" s="1831"/>
      <c r="T6" s="1839"/>
      <c r="U6" s="1839"/>
      <c r="V6" s="1839"/>
    </row>
    <row r="7" spans="1:28" s="85" customFormat="1" ht="12.75" customHeight="1" thickTop="1" x14ac:dyDescent="0.2">
      <c r="A7" s="1840"/>
      <c r="B7" s="1841"/>
      <c r="C7" s="1842"/>
      <c r="D7" s="557"/>
      <c r="E7" s="558"/>
      <c r="F7" s="557"/>
      <c r="G7" s="559"/>
      <c r="H7" s="560"/>
      <c r="I7" s="558"/>
      <c r="J7" s="557"/>
      <c r="K7" s="559"/>
      <c r="L7" s="560"/>
      <c r="M7" s="558"/>
      <c r="N7" s="557"/>
      <c r="O7" s="561"/>
      <c r="P7" s="560"/>
      <c r="Q7" s="558"/>
      <c r="R7" s="557"/>
      <c r="S7" s="559"/>
      <c r="T7" s="560"/>
      <c r="U7" s="562"/>
      <c r="V7" s="563"/>
      <c r="W7" s="115"/>
      <c r="X7" s="116"/>
      <c r="Y7" s="116"/>
      <c r="Z7" s="116"/>
      <c r="AA7" s="116"/>
    </row>
    <row r="8" spans="1:28" s="85" customFormat="1" ht="12.75" customHeight="1" x14ac:dyDescent="0.2">
      <c r="A8" s="564"/>
      <c r="B8" s="565"/>
      <c r="C8" s="566"/>
      <c r="D8" s="567" t="s">
        <v>19</v>
      </c>
      <c r="E8" s="568" t="s">
        <v>20</v>
      </c>
      <c r="F8" s="567" t="s">
        <v>19</v>
      </c>
      <c r="G8" s="569" t="s">
        <v>20</v>
      </c>
      <c r="H8" s="570" t="s">
        <v>19</v>
      </c>
      <c r="I8" s="568" t="s">
        <v>20</v>
      </c>
      <c r="J8" s="567" t="s">
        <v>19</v>
      </c>
      <c r="K8" s="569" t="s">
        <v>20</v>
      </c>
      <c r="L8" s="570" t="s">
        <v>19</v>
      </c>
      <c r="M8" s="568" t="s">
        <v>20</v>
      </c>
      <c r="N8" s="567" t="s">
        <v>19</v>
      </c>
      <c r="O8" s="571" t="s">
        <v>20</v>
      </c>
      <c r="P8" s="570" t="s">
        <v>19</v>
      </c>
      <c r="Q8" s="568" t="s">
        <v>20</v>
      </c>
      <c r="R8" s="567" t="s">
        <v>19</v>
      </c>
      <c r="S8" s="569" t="s">
        <v>20</v>
      </c>
      <c r="T8" s="570" t="s">
        <v>19</v>
      </c>
      <c r="U8" s="572" t="s">
        <v>21</v>
      </c>
      <c r="V8" s="573" t="s">
        <v>22</v>
      </c>
      <c r="W8" s="117"/>
      <c r="X8" s="116"/>
      <c r="Y8" s="116"/>
      <c r="Z8" s="116"/>
      <c r="AA8" s="116"/>
    </row>
    <row r="9" spans="1:28" s="85" customFormat="1" ht="12.75" customHeight="1" thickBot="1" x14ac:dyDescent="0.25">
      <c r="A9" s="574"/>
      <c r="B9" s="575"/>
      <c r="C9" s="576"/>
      <c r="D9" s="577"/>
      <c r="E9" s="578"/>
      <c r="F9" s="577"/>
      <c r="G9" s="579"/>
      <c r="H9" s="577"/>
      <c r="I9" s="578"/>
      <c r="J9" s="577"/>
      <c r="K9" s="579"/>
      <c r="L9" s="577"/>
      <c r="M9" s="578"/>
      <c r="N9" s="577"/>
      <c r="O9" s="579"/>
      <c r="P9" s="577"/>
      <c r="Q9" s="578"/>
      <c r="R9" s="577"/>
      <c r="S9" s="579"/>
      <c r="T9" s="577"/>
      <c r="U9" s="580"/>
      <c r="V9" s="581"/>
      <c r="W9" s="117"/>
      <c r="X9" s="116"/>
      <c r="Y9" s="116"/>
      <c r="Z9" s="116"/>
      <c r="AA9" s="116"/>
    </row>
    <row r="10" spans="1:28" s="90" customFormat="1" ht="15" customHeight="1" thickTop="1" x14ac:dyDescent="0.2">
      <c r="A10" s="66">
        <v>1</v>
      </c>
      <c r="B10" s="118" t="s">
        <v>49</v>
      </c>
      <c r="C10" s="1064" t="s">
        <v>110</v>
      </c>
      <c r="D10" s="1057">
        <v>1</v>
      </c>
      <c r="E10" s="1062">
        <v>678</v>
      </c>
      <c r="F10" s="119">
        <v>3</v>
      </c>
      <c r="G10" s="120">
        <v>3089</v>
      </c>
      <c r="H10" s="121">
        <v>9</v>
      </c>
      <c r="I10" s="122">
        <v>0</v>
      </c>
      <c r="J10" s="119">
        <v>1</v>
      </c>
      <c r="K10" s="123">
        <v>6268</v>
      </c>
      <c r="L10" s="1057">
        <v>1</v>
      </c>
      <c r="M10" s="1062">
        <v>2828</v>
      </c>
      <c r="N10" s="1063">
        <v>3</v>
      </c>
      <c r="O10" s="1056">
        <v>2969</v>
      </c>
      <c r="P10" s="1057">
        <v>1</v>
      </c>
      <c r="Q10" s="1062">
        <v>7598</v>
      </c>
      <c r="R10" s="1063">
        <v>1</v>
      </c>
      <c r="S10" s="1056">
        <v>8510</v>
      </c>
      <c r="T10" s="501">
        <f t="shared" ref="T10:U17" si="0">IF(ISNUMBER(D10)=TRUE(),SUM(D10,F10,H10,J10,L10,N10,P10,R10),"")</f>
        <v>20</v>
      </c>
      <c r="U10" s="825">
        <f t="shared" si="0"/>
        <v>31940</v>
      </c>
      <c r="V10" s="66">
        <v>1</v>
      </c>
      <c r="W10" s="90">
        <f t="shared" ref="W10:W15" si="1">IF(ISNUMBER(V10)=TRUE(),1,"")</f>
        <v>1</v>
      </c>
      <c r="X10" s="90">
        <f t="shared" ref="X10:X15" si="2">IF(ISNUMBER(T10)=TRUE(),T10,"")</f>
        <v>20</v>
      </c>
      <c r="Y10" s="90">
        <f t="shared" ref="Y10:Y15" si="3">IF(ISNUMBER(U10)=TRUE(),U10,"")</f>
        <v>31940</v>
      </c>
      <c r="Z10" s="91">
        <f t="shared" ref="Z10:Z15" si="4">MAX(E10,G10,I10,K10,M10,O10,Q10,S10)</f>
        <v>8510</v>
      </c>
      <c r="AA10" s="90">
        <f t="shared" ref="AA10:AA36" si="5">IF(ISNUMBER(X10)=TRUE(),X10-Y10/100000-Z10/1000000000,"")</f>
        <v>19.680591489999998</v>
      </c>
      <c r="AB10" s="90">
        <f t="shared" ref="AB10:AB41" si="6">IF(ISNUMBER(AA10)=TRUE(),RANK(AA10,$AA$10:$AA$73,1),"")</f>
        <v>1</v>
      </c>
    </row>
    <row r="11" spans="1:28" s="90" customFormat="1" ht="15" customHeight="1" x14ac:dyDescent="0.2">
      <c r="A11" s="66">
        <v>2</v>
      </c>
      <c r="B11" s="118" t="s">
        <v>354</v>
      </c>
      <c r="C11" s="1064" t="s">
        <v>353</v>
      </c>
      <c r="D11" s="125">
        <v>1</v>
      </c>
      <c r="E11" s="96">
        <v>1322</v>
      </c>
      <c r="F11" s="126">
        <v>4</v>
      </c>
      <c r="G11" s="127">
        <v>3086</v>
      </c>
      <c r="H11" s="128">
        <v>3</v>
      </c>
      <c r="I11" s="129">
        <v>3514</v>
      </c>
      <c r="J11" s="126">
        <v>3</v>
      </c>
      <c r="K11" s="127">
        <v>4783</v>
      </c>
      <c r="L11" s="125">
        <v>4</v>
      </c>
      <c r="M11" s="96">
        <v>2114</v>
      </c>
      <c r="N11" s="130">
        <v>6</v>
      </c>
      <c r="O11" s="94">
        <v>2017</v>
      </c>
      <c r="P11" s="125">
        <v>3</v>
      </c>
      <c r="Q11" s="96">
        <v>6480</v>
      </c>
      <c r="R11" s="130">
        <v>3</v>
      </c>
      <c r="S11" s="94">
        <v>6235</v>
      </c>
      <c r="T11" s="501">
        <f t="shared" si="0"/>
        <v>27</v>
      </c>
      <c r="U11" s="826">
        <f t="shared" si="0"/>
        <v>29551</v>
      </c>
      <c r="V11" s="66">
        <v>2</v>
      </c>
      <c r="W11" s="90">
        <f t="shared" si="1"/>
        <v>1</v>
      </c>
      <c r="X11" s="90">
        <f t="shared" si="2"/>
        <v>27</v>
      </c>
      <c r="Y11" s="90">
        <f t="shared" si="3"/>
        <v>29551</v>
      </c>
      <c r="Z11" s="91">
        <f t="shared" si="4"/>
        <v>6480</v>
      </c>
      <c r="AA11" s="90">
        <f t="shared" si="5"/>
        <v>26.70448352</v>
      </c>
      <c r="AB11" s="90">
        <f t="shared" si="6"/>
        <v>2</v>
      </c>
    </row>
    <row r="12" spans="1:28" s="90" customFormat="1" ht="15" customHeight="1" x14ac:dyDescent="0.2">
      <c r="A12" s="70">
        <v>3</v>
      </c>
      <c r="B12" s="118" t="s">
        <v>355</v>
      </c>
      <c r="C12" s="1064" t="s">
        <v>353</v>
      </c>
      <c r="D12" s="275">
        <v>4</v>
      </c>
      <c r="E12" s="263">
        <v>114</v>
      </c>
      <c r="F12" s="126">
        <v>2</v>
      </c>
      <c r="G12" s="127">
        <v>1858</v>
      </c>
      <c r="H12" s="128">
        <v>2</v>
      </c>
      <c r="I12" s="129">
        <v>1988</v>
      </c>
      <c r="J12" s="126">
        <v>7</v>
      </c>
      <c r="K12" s="127">
        <v>505</v>
      </c>
      <c r="L12" s="275">
        <v>4</v>
      </c>
      <c r="M12" s="263">
        <v>1813</v>
      </c>
      <c r="N12" s="274">
        <v>1</v>
      </c>
      <c r="O12" s="262">
        <v>2903</v>
      </c>
      <c r="P12" s="275">
        <v>2</v>
      </c>
      <c r="Q12" s="263">
        <v>5275</v>
      </c>
      <c r="R12" s="274">
        <v>6</v>
      </c>
      <c r="S12" s="262">
        <v>3824</v>
      </c>
      <c r="T12" s="501">
        <f t="shared" si="0"/>
        <v>28</v>
      </c>
      <c r="U12" s="826">
        <f t="shared" si="0"/>
        <v>18280</v>
      </c>
      <c r="V12" s="70">
        <v>3</v>
      </c>
      <c r="W12" s="90">
        <f t="shared" si="1"/>
        <v>1</v>
      </c>
      <c r="X12" s="90">
        <f t="shared" si="2"/>
        <v>28</v>
      </c>
      <c r="Y12" s="90">
        <f t="shared" si="3"/>
        <v>18280</v>
      </c>
      <c r="Z12" s="91">
        <f t="shared" si="4"/>
        <v>5275</v>
      </c>
      <c r="AA12" s="90">
        <f t="shared" si="5"/>
        <v>27.817194725</v>
      </c>
      <c r="AB12" s="90">
        <f t="shared" si="6"/>
        <v>3</v>
      </c>
    </row>
    <row r="13" spans="1:28" s="90" customFormat="1" ht="15" customHeight="1" x14ac:dyDescent="0.2">
      <c r="A13" s="70">
        <v>4</v>
      </c>
      <c r="B13" s="75" t="s">
        <v>361</v>
      </c>
      <c r="C13" s="1064" t="s">
        <v>201</v>
      </c>
      <c r="D13" s="125">
        <v>8</v>
      </c>
      <c r="E13" s="96">
        <v>41</v>
      </c>
      <c r="F13" s="1043">
        <v>3</v>
      </c>
      <c r="G13" s="1044">
        <v>2355</v>
      </c>
      <c r="H13" s="1045">
        <v>3</v>
      </c>
      <c r="I13" s="1046">
        <v>1609</v>
      </c>
      <c r="J13" s="1043">
        <v>6</v>
      </c>
      <c r="K13" s="1044">
        <v>2604</v>
      </c>
      <c r="L13" s="125">
        <v>2</v>
      </c>
      <c r="M13" s="96">
        <v>3497</v>
      </c>
      <c r="N13" s="130">
        <v>2</v>
      </c>
      <c r="O13" s="94">
        <v>4441</v>
      </c>
      <c r="P13" s="125">
        <v>1</v>
      </c>
      <c r="Q13" s="96">
        <v>8393</v>
      </c>
      <c r="R13" s="130">
        <v>4</v>
      </c>
      <c r="S13" s="94">
        <v>4321</v>
      </c>
      <c r="T13" s="501">
        <f t="shared" si="0"/>
        <v>29</v>
      </c>
      <c r="U13" s="826">
        <f t="shared" si="0"/>
        <v>27261</v>
      </c>
      <c r="V13" s="70">
        <v>4</v>
      </c>
      <c r="W13" s="90">
        <f t="shared" si="1"/>
        <v>1</v>
      </c>
      <c r="X13" s="90">
        <f t="shared" si="2"/>
        <v>29</v>
      </c>
      <c r="Y13" s="90">
        <f t="shared" si="3"/>
        <v>27261</v>
      </c>
      <c r="Z13" s="91">
        <f t="shared" si="4"/>
        <v>8393</v>
      </c>
      <c r="AA13" s="90">
        <f t="shared" si="5"/>
        <v>28.727381606999998</v>
      </c>
      <c r="AB13" s="90">
        <f t="shared" si="6"/>
        <v>4</v>
      </c>
    </row>
    <row r="14" spans="1:28" s="90" customFormat="1" ht="15" customHeight="1" x14ac:dyDescent="0.2">
      <c r="A14" s="70">
        <v>5</v>
      </c>
      <c r="B14" s="22" t="s">
        <v>359</v>
      </c>
      <c r="C14" s="1054" t="s">
        <v>201</v>
      </c>
      <c r="D14" s="1045">
        <v>6</v>
      </c>
      <c r="E14" s="1046">
        <v>237</v>
      </c>
      <c r="F14" s="1043">
        <v>1</v>
      </c>
      <c r="G14" s="1044">
        <v>4100</v>
      </c>
      <c r="H14" s="1045">
        <v>3</v>
      </c>
      <c r="I14" s="1046">
        <v>1002</v>
      </c>
      <c r="J14" s="1043">
        <v>5</v>
      </c>
      <c r="K14" s="1044">
        <v>672</v>
      </c>
      <c r="L14" s="1045">
        <v>5</v>
      </c>
      <c r="M14" s="1046">
        <v>3924</v>
      </c>
      <c r="N14" s="1043">
        <v>7</v>
      </c>
      <c r="O14" s="1044">
        <v>1693</v>
      </c>
      <c r="P14" s="1045">
        <v>1</v>
      </c>
      <c r="Q14" s="1046">
        <v>4756</v>
      </c>
      <c r="R14" s="1043">
        <v>4</v>
      </c>
      <c r="S14" s="1044">
        <v>5630</v>
      </c>
      <c r="T14" s="501">
        <f t="shared" si="0"/>
        <v>32</v>
      </c>
      <c r="U14" s="826">
        <f t="shared" si="0"/>
        <v>22014</v>
      </c>
      <c r="V14" s="70">
        <v>5</v>
      </c>
      <c r="W14" s="90">
        <f t="shared" si="1"/>
        <v>1</v>
      </c>
      <c r="X14" s="90">
        <f t="shared" si="2"/>
        <v>32</v>
      </c>
      <c r="Y14" s="90">
        <f t="shared" si="3"/>
        <v>22014</v>
      </c>
      <c r="Z14" s="91">
        <f t="shared" si="4"/>
        <v>5630</v>
      </c>
      <c r="AA14" s="90">
        <f t="shared" si="5"/>
        <v>31.779854369999999</v>
      </c>
      <c r="AB14" s="90">
        <f t="shared" si="6"/>
        <v>5</v>
      </c>
    </row>
    <row r="15" spans="1:28" s="90" customFormat="1" ht="15" customHeight="1" x14ac:dyDescent="0.2">
      <c r="A15" s="70">
        <v>6</v>
      </c>
      <c r="B15" s="22" t="s">
        <v>356</v>
      </c>
      <c r="C15" s="131" t="s">
        <v>353</v>
      </c>
      <c r="D15" s="125">
        <v>2</v>
      </c>
      <c r="E15" s="96">
        <v>440</v>
      </c>
      <c r="F15" s="126">
        <v>7</v>
      </c>
      <c r="G15" s="127">
        <v>1116</v>
      </c>
      <c r="H15" s="128">
        <v>6.5</v>
      </c>
      <c r="I15" s="129">
        <v>0</v>
      </c>
      <c r="J15" s="126">
        <v>3</v>
      </c>
      <c r="K15" s="127">
        <v>1773</v>
      </c>
      <c r="L15" s="125">
        <v>1</v>
      </c>
      <c r="M15" s="96">
        <v>7037</v>
      </c>
      <c r="N15" s="130">
        <v>3</v>
      </c>
      <c r="O15" s="94">
        <v>4240</v>
      </c>
      <c r="P15" s="125">
        <v>5</v>
      </c>
      <c r="Q15" s="96">
        <v>3042</v>
      </c>
      <c r="R15" s="130">
        <v>5</v>
      </c>
      <c r="S15" s="94">
        <v>2396</v>
      </c>
      <c r="T15" s="501">
        <f t="shared" si="0"/>
        <v>32.5</v>
      </c>
      <c r="U15" s="826">
        <f t="shared" si="0"/>
        <v>20044</v>
      </c>
      <c r="V15" s="70">
        <v>6</v>
      </c>
      <c r="W15" s="90">
        <f t="shared" si="1"/>
        <v>1</v>
      </c>
      <c r="X15" s="90">
        <f t="shared" si="2"/>
        <v>32.5</v>
      </c>
      <c r="Y15" s="90">
        <f t="shared" si="3"/>
        <v>20044</v>
      </c>
      <c r="Z15" s="91">
        <f t="shared" si="4"/>
        <v>7037</v>
      </c>
      <c r="AA15" s="90">
        <f t="shared" si="5"/>
        <v>32.299552962999996</v>
      </c>
      <c r="AB15" s="90">
        <f t="shared" si="6"/>
        <v>6</v>
      </c>
    </row>
    <row r="16" spans="1:28" s="90" customFormat="1" ht="15" customHeight="1" x14ac:dyDescent="0.2">
      <c r="A16" s="70">
        <v>7</v>
      </c>
      <c r="B16" s="22" t="s">
        <v>66</v>
      </c>
      <c r="C16" s="131" t="s">
        <v>110</v>
      </c>
      <c r="D16" s="125">
        <v>1</v>
      </c>
      <c r="E16" s="96">
        <v>1033</v>
      </c>
      <c r="F16" s="126">
        <v>6</v>
      </c>
      <c r="G16" s="127">
        <v>2168</v>
      </c>
      <c r="H16" s="128">
        <v>5</v>
      </c>
      <c r="I16" s="129">
        <v>1230</v>
      </c>
      <c r="J16" s="126">
        <v>7</v>
      </c>
      <c r="K16" s="127">
        <v>646</v>
      </c>
      <c r="L16" s="125">
        <v>5</v>
      </c>
      <c r="M16" s="96">
        <v>1269</v>
      </c>
      <c r="N16" s="130">
        <v>7</v>
      </c>
      <c r="O16" s="94">
        <v>2956</v>
      </c>
      <c r="P16" s="125">
        <v>2</v>
      </c>
      <c r="Q16" s="96">
        <v>6992</v>
      </c>
      <c r="R16" s="130">
        <v>1</v>
      </c>
      <c r="S16" s="94">
        <v>8281</v>
      </c>
      <c r="T16" s="501">
        <f t="shared" si="0"/>
        <v>34</v>
      </c>
      <c r="U16" s="826">
        <f t="shared" si="0"/>
        <v>24575</v>
      </c>
      <c r="V16" s="70">
        <v>7</v>
      </c>
      <c r="W16" s="90" t="str">
        <f>IF(ISNUMBER(#REF!)=TRUE(),1,"")</f>
        <v/>
      </c>
      <c r="X16" s="90" t="str">
        <f>IF(ISNUMBER(#REF!)=TRUE(),#REF!,"")</f>
        <v/>
      </c>
      <c r="Y16" s="90" t="str">
        <f>IF(ISNUMBER(#REF!)=TRUE(),#REF!,"")</f>
        <v/>
      </c>
      <c r="Z16" s="91" t="e">
        <f>MAX(#REF!,#REF!,#REF!,#REF!,#REF!,#REF!,#REF!,#REF!)</f>
        <v>#REF!</v>
      </c>
      <c r="AA16" s="90" t="str">
        <f t="shared" si="5"/>
        <v/>
      </c>
      <c r="AB16" s="90" t="str">
        <f t="shared" si="6"/>
        <v/>
      </c>
    </row>
    <row r="17" spans="1:28" s="90" customFormat="1" ht="15" customHeight="1" x14ac:dyDescent="0.2">
      <c r="A17" s="70">
        <v>8</v>
      </c>
      <c r="B17" s="22" t="s">
        <v>104</v>
      </c>
      <c r="C17" s="258" t="s">
        <v>105</v>
      </c>
      <c r="D17" s="125">
        <v>5</v>
      </c>
      <c r="E17" s="96">
        <v>435</v>
      </c>
      <c r="F17" s="1043">
        <v>7</v>
      </c>
      <c r="G17" s="1044">
        <v>924</v>
      </c>
      <c r="H17" s="1045">
        <v>1</v>
      </c>
      <c r="I17" s="1046">
        <v>2131</v>
      </c>
      <c r="J17" s="1043">
        <v>4</v>
      </c>
      <c r="K17" s="1044">
        <v>1398</v>
      </c>
      <c r="L17" s="125">
        <v>4</v>
      </c>
      <c r="M17" s="96">
        <v>4303</v>
      </c>
      <c r="N17" s="130">
        <v>8</v>
      </c>
      <c r="O17" s="94">
        <v>673</v>
      </c>
      <c r="P17" s="125">
        <v>2</v>
      </c>
      <c r="Q17" s="96">
        <v>4356</v>
      </c>
      <c r="R17" s="130">
        <v>3</v>
      </c>
      <c r="S17" s="94">
        <v>4453</v>
      </c>
      <c r="T17" s="501">
        <f t="shared" si="0"/>
        <v>34</v>
      </c>
      <c r="U17" s="826">
        <f t="shared" si="0"/>
        <v>18673</v>
      </c>
      <c r="V17" s="70">
        <v>8</v>
      </c>
      <c r="W17" s="90">
        <f>IF(ISNUMBER(V16)=TRUE(),1,"")</f>
        <v>1</v>
      </c>
      <c r="X17" s="90">
        <f>IF(ISNUMBER(T16)=TRUE(),T16,"")</f>
        <v>34</v>
      </c>
      <c r="Y17" s="90">
        <f>IF(ISNUMBER(U16)=TRUE(),U16,"")</f>
        <v>24575</v>
      </c>
      <c r="Z17" s="91">
        <f>MAX(E16,G16,I16,K16,M16,O16,Q16,S16)</f>
        <v>8281</v>
      </c>
      <c r="AA17" s="90">
        <f t="shared" si="5"/>
        <v>33.754241718999999</v>
      </c>
      <c r="AB17" s="90">
        <f t="shared" si="6"/>
        <v>7</v>
      </c>
    </row>
    <row r="18" spans="1:28" ht="15" customHeight="1" x14ac:dyDescent="0.2">
      <c r="A18" s="70">
        <v>9</v>
      </c>
      <c r="B18" s="22" t="s">
        <v>117</v>
      </c>
      <c r="C18" s="1054" t="s">
        <v>116</v>
      </c>
      <c r="D18" s="125">
        <v>4</v>
      </c>
      <c r="E18" s="96">
        <v>229</v>
      </c>
      <c r="F18" s="126">
        <v>2</v>
      </c>
      <c r="G18" s="127">
        <v>3185</v>
      </c>
      <c r="H18" s="128">
        <v>3</v>
      </c>
      <c r="I18" s="129">
        <v>563</v>
      </c>
      <c r="J18" s="126">
        <v>8</v>
      </c>
      <c r="K18" s="127">
        <v>0</v>
      </c>
      <c r="L18" s="125">
        <v>2</v>
      </c>
      <c r="M18" s="96">
        <v>1971</v>
      </c>
      <c r="N18" s="130">
        <v>5</v>
      </c>
      <c r="O18" s="94">
        <v>2025</v>
      </c>
      <c r="P18" s="125">
        <v>6</v>
      </c>
      <c r="Q18" s="96">
        <v>1295</v>
      </c>
      <c r="R18" s="130">
        <v>4</v>
      </c>
      <c r="S18" s="94">
        <v>6118</v>
      </c>
      <c r="T18" s="501">
        <f t="shared" ref="T18:T50" si="7">IF(ISNUMBER(D18)=TRUE(),SUM(D18,F18,H18,J18,L18,N18,P18,R18),"")</f>
        <v>34</v>
      </c>
      <c r="U18" s="826">
        <f>+E18+G18+I18+K18+M18+O18+Q18+S18</f>
        <v>15386</v>
      </c>
      <c r="V18" s="70">
        <v>9</v>
      </c>
      <c r="W18" s="90">
        <f>IF(ISNUMBER(V17)=TRUE(),1,"")</f>
        <v>1</v>
      </c>
      <c r="X18" s="90">
        <f>IF(ISNUMBER(T17)=TRUE(),T17,"")</f>
        <v>34</v>
      </c>
      <c r="Y18" s="90">
        <f>IF(ISNUMBER(U17)=TRUE(),U17,"")</f>
        <v>18673</v>
      </c>
      <c r="Z18" s="91">
        <f>MAX(E17,G17,I17,K17,M17,O17,Q17,S17)</f>
        <v>4453</v>
      </c>
      <c r="AA18" s="90">
        <f t="shared" si="5"/>
        <v>33.813265547</v>
      </c>
      <c r="AB18" s="90">
        <f t="shared" si="6"/>
        <v>8</v>
      </c>
    </row>
    <row r="19" spans="1:28" ht="15.75" customHeight="1" x14ac:dyDescent="0.2">
      <c r="A19" s="66">
        <v>10</v>
      </c>
      <c r="B19" s="22" t="s">
        <v>175</v>
      </c>
      <c r="C19" s="131" t="s">
        <v>174</v>
      </c>
      <c r="D19" s="125">
        <v>3</v>
      </c>
      <c r="E19" s="96">
        <v>799</v>
      </c>
      <c r="F19" s="1043">
        <v>4</v>
      </c>
      <c r="G19" s="1044">
        <v>1394</v>
      </c>
      <c r="H19" s="1045">
        <v>4</v>
      </c>
      <c r="I19" s="1046">
        <v>1445</v>
      </c>
      <c r="J19" s="1043">
        <v>2</v>
      </c>
      <c r="K19" s="1044">
        <v>3395</v>
      </c>
      <c r="L19" s="125">
        <v>4</v>
      </c>
      <c r="M19" s="96">
        <v>2305</v>
      </c>
      <c r="N19" s="130">
        <v>3</v>
      </c>
      <c r="O19" s="94">
        <v>1965</v>
      </c>
      <c r="P19" s="125">
        <v>8</v>
      </c>
      <c r="Q19" s="96">
        <v>587</v>
      </c>
      <c r="R19" s="130">
        <v>6</v>
      </c>
      <c r="S19" s="94">
        <v>2207</v>
      </c>
      <c r="T19" s="501">
        <f t="shared" si="7"/>
        <v>34</v>
      </c>
      <c r="U19" s="826">
        <f t="shared" ref="U19:U35" si="8">IF(ISNUMBER(E19)=TRUE(),SUM(E19,G19,I19,K19,M19,O19,Q19,S19),"")</f>
        <v>14097</v>
      </c>
      <c r="V19" s="66">
        <v>10</v>
      </c>
      <c r="W19" s="90" t="str">
        <f>IF(ISNUMBER(#REF!)=TRUE(),1,"")</f>
        <v/>
      </c>
      <c r="X19" s="90" t="str">
        <f>IF(ISNUMBER(#REF!)=TRUE(),#REF!,"")</f>
        <v/>
      </c>
      <c r="Y19" s="90" t="str">
        <f>IF(ISNUMBER(#REF!)=TRUE(),#REF!,"")</f>
        <v/>
      </c>
      <c r="Z19" s="91" t="e">
        <f>MAX(#REF!,#REF!,#REF!,#REF!,#REF!,#REF!,#REF!,#REF!)</f>
        <v>#REF!</v>
      </c>
      <c r="AA19" s="90" t="str">
        <f t="shared" si="5"/>
        <v/>
      </c>
      <c r="AB19" s="90" t="str">
        <f t="shared" si="6"/>
        <v/>
      </c>
    </row>
    <row r="20" spans="1:28" ht="15.75" x14ac:dyDescent="0.2">
      <c r="A20" s="66">
        <v>11</v>
      </c>
      <c r="B20" s="22" t="s">
        <v>363</v>
      </c>
      <c r="C20" s="1054" t="s">
        <v>174</v>
      </c>
      <c r="D20" s="1045">
        <v>6</v>
      </c>
      <c r="E20" s="1046">
        <v>88</v>
      </c>
      <c r="F20" s="1043">
        <v>1</v>
      </c>
      <c r="G20" s="1044">
        <v>3947</v>
      </c>
      <c r="H20" s="1045">
        <v>1</v>
      </c>
      <c r="I20" s="1046">
        <v>1869</v>
      </c>
      <c r="J20" s="1043">
        <v>4</v>
      </c>
      <c r="K20" s="1044">
        <v>4666</v>
      </c>
      <c r="L20" s="1045">
        <v>7</v>
      </c>
      <c r="M20" s="1046">
        <v>2347</v>
      </c>
      <c r="N20" s="1043">
        <v>1</v>
      </c>
      <c r="O20" s="1044">
        <v>5682</v>
      </c>
      <c r="P20" s="1045">
        <v>7</v>
      </c>
      <c r="Q20" s="1046">
        <v>1696</v>
      </c>
      <c r="R20" s="1043">
        <v>8</v>
      </c>
      <c r="S20" s="1044">
        <v>2052</v>
      </c>
      <c r="T20" s="501">
        <f t="shared" si="7"/>
        <v>35</v>
      </c>
      <c r="U20" s="827">
        <f t="shared" si="8"/>
        <v>22347</v>
      </c>
      <c r="V20" s="66">
        <v>11</v>
      </c>
      <c r="W20" s="90" t="str">
        <f>IF(ISNUMBER(#REF!)=TRUE(),1,"")</f>
        <v/>
      </c>
      <c r="X20" s="90" t="str">
        <f>IF(ISNUMBER(#REF!)=TRUE(),#REF!,"")</f>
        <v/>
      </c>
      <c r="Y20" s="90" t="str">
        <f>IF(ISNUMBER(#REF!)=TRUE(),#REF!,"")</f>
        <v/>
      </c>
      <c r="Z20" s="91" t="e">
        <f>MAX(#REF!,#REF!,#REF!,#REF!,#REF!,#REF!,#REF!,#REF!)</f>
        <v>#REF!</v>
      </c>
      <c r="AA20" s="90" t="str">
        <f t="shared" si="5"/>
        <v/>
      </c>
      <c r="AB20" s="90" t="str">
        <f t="shared" si="6"/>
        <v/>
      </c>
    </row>
    <row r="21" spans="1:28" ht="15.75" x14ac:dyDescent="0.2">
      <c r="A21" s="70">
        <v>12</v>
      </c>
      <c r="B21" s="22" t="s">
        <v>48</v>
      </c>
      <c r="C21" s="1064" t="s">
        <v>110</v>
      </c>
      <c r="D21" s="125">
        <v>2</v>
      </c>
      <c r="E21" s="96">
        <v>1051</v>
      </c>
      <c r="F21" s="126">
        <v>5</v>
      </c>
      <c r="G21" s="127">
        <v>1382</v>
      </c>
      <c r="H21" s="128">
        <v>4</v>
      </c>
      <c r="I21" s="129">
        <v>989</v>
      </c>
      <c r="J21" s="126">
        <v>9</v>
      </c>
      <c r="K21" s="127"/>
      <c r="L21" s="125">
        <v>2</v>
      </c>
      <c r="M21" s="96">
        <v>5780</v>
      </c>
      <c r="N21" s="130">
        <v>9</v>
      </c>
      <c r="O21" s="94"/>
      <c r="P21" s="125">
        <v>3</v>
      </c>
      <c r="Q21" s="96">
        <v>2890</v>
      </c>
      <c r="R21" s="130">
        <v>1</v>
      </c>
      <c r="S21" s="94">
        <v>8376</v>
      </c>
      <c r="T21" s="501">
        <f t="shared" si="7"/>
        <v>35</v>
      </c>
      <c r="U21" s="827">
        <f t="shared" si="8"/>
        <v>20468</v>
      </c>
      <c r="V21" s="70">
        <v>12</v>
      </c>
      <c r="W21" s="90" t="str">
        <f>IF(ISNUMBER(#REF!)=TRUE(),1,"")</f>
        <v/>
      </c>
      <c r="X21" s="90" t="str">
        <f>IF(ISNUMBER(#REF!)=TRUE(),#REF!,"")</f>
        <v/>
      </c>
      <c r="Y21" s="90" t="str">
        <f>IF(ISNUMBER(#REF!)=TRUE(),#REF!,"")</f>
        <v/>
      </c>
      <c r="Z21" s="91" t="e">
        <f>MAX(#REF!,#REF!,#REF!,#REF!,#REF!,#REF!,#REF!,#REF!)</f>
        <v>#REF!</v>
      </c>
      <c r="AA21" s="90" t="str">
        <f t="shared" si="5"/>
        <v/>
      </c>
      <c r="AB21" s="90" t="str">
        <f t="shared" si="6"/>
        <v/>
      </c>
    </row>
    <row r="22" spans="1:28" ht="15.75" x14ac:dyDescent="0.2">
      <c r="A22" s="66">
        <v>13</v>
      </c>
      <c r="B22" s="75" t="s">
        <v>119</v>
      </c>
      <c r="C22" s="1054" t="s">
        <v>118</v>
      </c>
      <c r="D22" s="125">
        <v>3</v>
      </c>
      <c r="E22" s="96">
        <v>339</v>
      </c>
      <c r="F22" s="1043">
        <v>4</v>
      </c>
      <c r="G22" s="1044">
        <v>2319</v>
      </c>
      <c r="H22" s="1045">
        <v>8</v>
      </c>
      <c r="I22" s="1046">
        <v>291</v>
      </c>
      <c r="J22" s="1043">
        <v>6</v>
      </c>
      <c r="K22" s="1044">
        <v>737</v>
      </c>
      <c r="L22" s="125">
        <v>6</v>
      </c>
      <c r="M22" s="96">
        <v>1345</v>
      </c>
      <c r="N22" s="130">
        <v>1</v>
      </c>
      <c r="O22" s="94">
        <v>3763</v>
      </c>
      <c r="P22" s="125">
        <v>4</v>
      </c>
      <c r="Q22" s="96">
        <v>4874</v>
      </c>
      <c r="R22" s="130">
        <v>3</v>
      </c>
      <c r="S22" s="94">
        <v>3734</v>
      </c>
      <c r="T22" s="501">
        <f t="shared" si="7"/>
        <v>35</v>
      </c>
      <c r="U22" s="827">
        <f t="shared" si="8"/>
        <v>17402</v>
      </c>
      <c r="V22" s="66">
        <v>13</v>
      </c>
      <c r="W22" s="90" t="str">
        <f>IF(ISNUMBER(#REF!)=TRUE(),1,"")</f>
        <v/>
      </c>
      <c r="X22" s="90" t="str">
        <f>IF(ISNUMBER(#REF!)=TRUE(),#REF!,"")</f>
        <v/>
      </c>
      <c r="Y22" s="90" t="str">
        <f>IF(ISNUMBER(#REF!)=TRUE(),#REF!,"")</f>
        <v/>
      </c>
      <c r="Z22" s="91" t="e">
        <f>MAX(#REF!,#REF!,#REF!,#REF!,#REF!,#REF!,#REF!,#REF!)</f>
        <v>#REF!</v>
      </c>
      <c r="AA22" s="90" t="str">
        <f t="shared" si="5"/>
        <v/>
      </c>
      <c r="AB22" s="90" t="str">
        <f t="shared" si="6"/>
        <v/>
      </c>
    </row>
    <row r="23" spans="1:28" ht="15.75" x14ac:dyDescent="0.2">
      <c r="A23" s="70">
        <v>14</v>
      </c>
      <c r="B23" s="75" t="s">
        <v>173</v>
      </c>
      <c r="C23" s="258" t="s">
        <v>174</v>
      </c>
      <c r="D23" s="125">
        <v>5.5</v>
      </c>
      <c r="E23" s="96">
        <v>172</v>
      </c>
      <c r="F23" s="1043">
        <v>3</v>
      </c>
      <c r="G23" s="1044">
        <v>3053</v>
      </c>
      <c r="H23" s="1045">
        <v>6.5</v>
      </c>
      <c r="I23" s="1046">
        <v>0</v>
      </c>
      <c r="J23" s="1043">
        <v>5</v>
      </c>
      <c r="K23" s="1044">
        <v>765</v>
      </c>
      <c r="L23" s="125">
        <v>1</v>
      </c>
      <c r="M23" s="96">
        <v>2393</v>
      </c>
      <c r="N23" s="130">
        <v>4</v>
      </c>
      <c r="O23" s="94">
        <v>2501</v>
      </c>
      <c r="P23" s="125">
        <v>2</v>
      </c>
      <c r="Q23" s="96">
        <v>4309</v>
      </c>
      <c r="R23" s="130">
        <v>8</v>
      </c>
      <c r="S23" s="94">
        <v>2151</v>
      </c>
      <c r="T23" s="501">
        <f t="shared" si="7"/>
        <v>35</v>
      </c>
      <c r="U23" s="826">
        <f t="shared" si="8"/>
        <v>15344</v>
      </c>
      <c r="V23" s="70">
        <v>14</v>
      </c>
      <c r="W23" s="90" t="str">
        <f>IF(ISNUMBER(#REF!)=TRUE(),1,"")</f>
        <v/>
      </c>
      <c r="X23" s="90" t="str">
        <f>IF(ISNUMBER(#REF!)=TRUE(),#REF!,"")</f>
        <v/>
      </c>
      <c r="Y23" s="90" t="str">
        <f>IF(ISNUMBER(#REF!)=TRUE(),#REF!,"")</f>
        <v/>
      </c>
      <c r="Z23" s="91" t="e">
        <f>MAX(#REF!,#REF!,#REF!,#REF!,#REF!,#REF!,#REF!,#REF!)</f>
        <v>#REF!</v>
      </c>
      <c r="AA23" s="90" t="str">
        <f t="shared" si="5"/>
        <v/>
      </c>
      <c r="AB23" s="90" t="str">
        <f t="shared" si="6"/>
        <v/>
      </c>
    </row>
    <row r="24" spans="1:28" ht="15.75" x14ac:dyDescent="0.2">
      <c r="A24" s="70">
        <v>15</v>
      </c>
      <c r="B24" s="75" t="s">
        <v>106</v>
      </c>
      <c r="C24" s="1054" t="s">
        <v>105</v>
      </c>
      <c r="D24" s="1045">
        <v>7</v>
      </c>
      <c r="E24" s="1046">
        <v>43</v>
      </c>
      <c r="F24" s="1043">
        <v>4</v>
      </c>
      <c r="G24" s="1044">
        <v>1559</v>
      </c>
      <c r="H24" s="1045">
        <v>6.5</v>
      </c>
      <c r="I24" s="1046">
        <v>0</v>
      </c>
      <c r="J24" s="1043">
        <v>1</v>
      </c>
      <c r="K24" s="1044">
        <v>5194</v>
      </c>
      <c r="L24" s="1045">
        <v>6</v>
      </c>
      <c r="M24" s="1046">
        <v>1148</v>
      </c>
      <c r="N24" s="1043">
        <v>1</v>
      </c>
      <c r="O24" s="1044">
        <v>2892</v>
      </c>
      <c r="P24" s="1045">
        <v>6</v>
      </c>
      <c r="Q24" s="1046">
        <v>2154</v>
      </c>
      <c r="R24" s="1043">
        <v>4</v>
      </c>
      <c r="S24" s="1044">
        <v>2606</v>
      </c>
      <c r="T24" s="501">
        <f t="shared" si="7"/>
        <v>35.5</v>
      </c>
      <c r="U24" s="826">
        <f t="shared" si="8"/>
        <v>15596</v>
      </c>
      <c r="V24" s="70">
        <v>15</v>
      </c>
      <c r="W24" s="90" t="str">
        <f>IF(ISNUMBER(#REF!)=TRUE(),1,"")</f>
        <v/>
      </c>
      <c r="X24" s="90" t="str">
        <f>IF(ISNUMBER(#REF!)=TRUE(),#REF!,"")</f>
        <v/>
      </c>
      <c r="Y24" s="90" t="str">
        <f>IF(ISNUMBER(#REF!)=TRUE(),#REF!,"")</f>
        <v/>
      </c>
      <c r="Z24" s="91" t="e">
        <f>MAX(#REF!,#REF!,#REF!,#REF!,#REF!,#REF!,#REF!,#REF!)</f>
        <v>#REF!</v>
      </c>
      <c r="AA24" s="90" t="str">
        <f t="shared" si="5"/>
        <v/>
      </c>
      <c r="AB24" s="90" t="str">
        <f t="shared" si="6"/>
        <v/>
      </c>
    </row>
    <row r="25" spans="1:28" ht="15.75" x14ac:dyDescent="0.2">
      <c r="A25" s="66">
        <v>16</v>
      </c>
      <c r="B25" s="75" t="s">
        <v>123</v>
      </c>
      <c r="C25" s="131" t="s">
        <v>118</v>
      </c>
      <c r="D25" s="125">
        <v>5</v>
      </c>
      <c r="E25" s="96">
        <v>105</v>
      </c>
      <c r="F25" s="1043">
        <v>8</v>
      </c>
      <c r="G25" s="1044">
        <v>1166</v>
      </c>
      <c r="H25" s="1045">
        <v>1</v>
      </c>
      <c r="I25" s="1046">
        <v>3374</v>
      </c>
      <c r="J25" s="1043">
        <v>4</v>
      </c>
      <c r="K25" s="1044">
        <v>1547</v>
      </c>
      <c r="L25" s="125">
        <v>6</v>
      </c>
      <c r="M25" s="96">
        <v>2194</v>
      </c>
      <c r="N25" s="130">
        <v>2</v>
      </c>
      <c r="O25" s="94">
        <v>2389</v>
      </c>
      <c r="P25" s="125">
        <v>4</v>
      </c>
      <c r="Q25" s="96">
        <v>3044</v>
      </c>
      <c r="R25" s="130">
        <v>6</v>
      </c>
      <c r="S25" s="94">
        <v>2321</v>
      </c>
      <c r="T25" s="501">
        <f t="shared" si="7"/>
        <v>36</v>
      </c>
      <c r="U25" s="826">
        <f t="shared" si="8"/>
        <v>16140</v>
      </c>
      <c r="V25" s="66">
        <v>16</v>
      </c>
      <c r="W25" s="90" t="str">
        <f>IF(ISNUMBER(#REF!)=TRUE(),1,"")</f>
        <v/>
      </c>
      <c r="X25" s="90" t="str">
        <f>IF(ISNUMBER(#REF!)=TRUE(),#REF!,"")</f>
        <v/>
      </c>
      <c r="Y25" s="90" t="str">
        <f>IF(ISNUMBER(#REF!)=TRUE(),#REF!,"")</f>
        <v/>
      </c>
      <c r="Z25" s="91" t="e">
        <f>MAX(#REF!,#REF!,#REF!,#REF!,#REF!,#REF!,#REF!,#REF!)</f>
        <v>#REF!</v>
      </c>
      <c r="AA25" s="90" t="str">
        <f t="shared" si="5"/>
        <v/>
      </c>
      <c r="AB25" s="90" t="str">
        <f t="shared" si="6"/>
        <v/>
      </c>
    </row>
    <row r="26" spans="1:28" ht="15.75" x14ac:dyDescent="0.2">
      <c r="A26" s="70">
        <v>17</v>
      </c>
      <c r="B26" s="22" t="s">
        <v>122</v>
      </c>
      <c r="C26" s="1054" t="s">
        <v>24</v>
      </c>
      <c r="D26" s="1045">
        <v>8</v>
      </c>
      <c r="E26" s="1046">
        <v>40</v>
      </c>
      <c r="F26" s="126">
        <v>1</v>
      </c>
      <c r="G26" s="127">
        <v>2276</v>
      </c>
      <c r="H26" s="128">
        <v>8</v>
      </c>
      <c r="I26" s="129">
        <v>0</v>
      </c>
      <c r="J26" s="126">
        <v>2</v>
      </c>
      <c r="K26" s="127">
        <v>2565</v>
      </c>
      <c r="L26" s="1045">
        <v>3</v>
      </c>
      <c r="M26" s="1046">
        <v>2690</v>
      </c>
      <c r="N26" s="1043">
        <v>5</v>
      </c>
      <c r="O26" s="1044">
        <v>1387</v>
      </c>
      <c r="P26" s="1045">
        <v>8</v>
      </c>
      <c r="Q26" s="1046">
        <v>0</v>
      </c>
      <c r="R26" s="1043">
        <v>3</v>
      </c>
      <c r="S26" s="1044">
        <v>6982</v>
      </c>
      <c r="T26" s="501">
        <f t="shared" si="7"/>
        <v>38</v>
      </c>
      <c r="U26" s="826">
        <f t="shared" si="8"/>
        <v>15940</v>
      </c>
      <c r="V26" s="70">
        <v>17</v>
      </c>
      <c r="W26" s="90" t="str">
        <f>IF(ISNUMBER(#REF!)=TRUE(),1,"")</f>
        <v/>
      </c>
      <c r="X26" s="90" t="str">
        <f>IF(ISNUMBER(#REF!)=TRUE(),#REF!,"")</f>
        <v/>
      </c>
      <c r="Y26" s="90" t="str">
        <f>IF(ISNUMBER(#REF!)=TRUE(),#REF!,"")</f>
        <v/>
      </c>
      <c r="Z26" s="91" t="e">
        <f>MAX(#REF!,#REF!,#REF!,#REF!,#REF!,#REF!,#REF!,#REF!)</f>
        <v>#REF!</v>
      </c>
      <c r="AA26" s="90" t="str">
        <f t="shared" si="5"/>
        <v/>
      </c>
      <c r="AB26" s="90" t="str">
        <f t="shared" si="6"/>
        <v/>
      </c>
    </row>
    <row r="27" spans="1:28" ht="15.75" x14ac:dyDescent="0.2">
      <c r="A27" s="70">
        <v>18</v>
      </c>
      <c r="B27" s="22" t="s">
        <v>362</v>
      </c>
      <c r="C27" s="258" t="s">
        <v>201</v>
      </c>
      <c r="D27" s="125">
        <v>3</v>
      </c>
      <c r="E27" s="96">
        <v>534</v>
      </c>
      <c r="F27" s="1043">
        <v>5</v>
      </c>
      <c r="G27" s="1044">
        <v>2406</v>
      </c>
      <c r="H27" s="1045">
        <v>6.5</v>
      </c>
      <c r="I27" s="1046">
        <v>0</v>
      </c>
      <c r="J27" s="1043">
        <v>5</v>
      </c>
      <c r="K27" s="1044">
        <v>918</v>
      </c>
      <c r="L27" s="125">
        <v>8</v>
      </c>
      <c r="M27" s="96">
        <v>1044</v>
      </c>
      <c r="N27" s="130">
        <v>8</v>
      </c>
      <c r="O27" s="94">
        <v>490</v>
      </c>
      <c r="P27" s="125">
        <v>1</v>
      </c>
      <c r="Q27" s="96">
        <v>8946</v>
      </c>
      <c r="R27" s="130">
        <v>2</v>
      </c>
      <c r="S27" s="94">
        <v>7116</v>
      </c>
      <c r="T27" s="501">
        <f t="shared" si="7"/>
        <v>38.5</v>
      </c>
      <c r="U27" s="826">
        <f t="shared" si="8"/>
        <v>21454</v>
      </c>
      <c r="V27" s="70">
        <v>18</v>
      </c>
      <c r="W27" s="90" t="str">
        <f>IF(ISNUMBER(#REF!)=TRUE(),1,"")</f>
        <v/>
      </c>
      <c r="X27" s="90" t="str">
        <f>IF(ISNUMBER(#REF!)=TRUE(),#REF!,"")</f>
        <v/>
      </c>
      <c r="Y27" s="90" t="str">
        <f>IF(ISNUMBER(#REF!)=TRUE(),#REF!,"")</f>
        <v/>
      </c>
      <c r="Z27" s="91" t="e">
        <f>MAX(#REF!,#REF!,#REF!,#REF!,#REF!,#REF!,#REF!,#REF!)</f>
        <v>#REF!</v>
      </c>
      <c r="AA27" s="90" t="str">
        <f t="shared" si="5"/>
        <v/>
      </c>
      <c r="AB27" s="90" t="str">
        <f t="shared" si="6"/>
        <v/>
      </c>
    </row>
    <row r="28" spans="1:28" ht="15.75" x14ac:dyDescent="0.2">
      <c r="A28" s="66">
        <v>19</v>
      </c>
      <c r="B28" s="22" t="s">
        <v>107</v>
      </c>
      <c r="C28" s="1054" t="s">
        <v>105</v>
      </c>
      <c r="D28" s="125">
        <v>7</v>
      </c>
      <c r="E28" s="96">
        <v>136</v>
      </c>
      <c r="F28" s="1043">
        <v>8</v>
      </c>
      <c r="G28" s="1044">
        <v>1164</v>
      </c>
      <c r="H28" s="1045">
        <v>2</v>
      </c>
      <c r="I28" s="1046">
        <v>2080</v>
      </c>
      <c r="J28" s="1043">
        <v>1</v>
      </c>
      <c r="K28" s="1044">
        <v>5684</v>
      </c>
      <c r="L28" s="125">
        <v>2</v>
      </c>
      <c r="M28" s="96">
        <v>2700</v>
      </c>
      <c r="N28" s="130">
        <v>8</v>
      </c>
      <c r="O28" s="94">
        <v>1361</v>
      </c>
      <c r="P28" s="125">
        <v>6</v>
      </c>
      <c r="Q28" s="96">
        <v>2779</v>
      </c>
      <c r="R28" s="130">
        <v>5</v>
      </c>
      <c r="S28" s="94">
        <v>4307</v>
      </c>
      <c r="T28" s="501">
        <f t="shared" si="7"/>
        <v>39</v>
      </c>
      <c r="U28" s="826">
        <f t="shared" si="8"/>
        <v>20211</v>
      </c>
      <c r="V28" s="66">
        <v>19</v>
      </c>
      <c r="W28" s="90">
        <f>IF(ISNUMBER(V18)=TRUE(),1,"")</f>
        <v>1</v>
      </c>
      <c r="X28" s="90">
        <f t="shared" ref="X28:Y31" si="9">IF(ISNUMBER(T18)=TRUE(),T18,"")</f>
        <v>34</v>
      </c>
      <c r="Y28" s="90">
        <f t="shared" si="9"/>
        <v>15386</v>
      </c>
      <c r="Z28" s="91">
        <f>MAX(E18,G18,I18,K18,M18,O18,Q18,S18)</f>
        <v>6118</v>
      </c>
      <c r="AA28" s="90">
        <f t="shared" si="5"/>
        <v>33.846133881999997</v>
      </c>
      <c r="AB28" s="90">
        <f t="shared" si="6"/>
        <v>9</v>
      </c>
    </row>
    <row r="29" spans="1:28" ht="15.75" x14ac:dyDescent="0.2">
      <c r="A29" s="70">
        <v>20</v>
      </c>
      <c r="B29" s="22" t="s">
        <v>115</v>
      </c>
      <c r="C29" s="1054" t="s">
        <v>116</v>
      </c>
      <c r="D29" s="125">
        <v>5</v>
      </c>
      <c r="E29" s="96">
        <v>499</v>
      </c>
      <c r="F29" s="1043">
        <v>8</v>
      </c>
      <c r="G29" s="1044">
        <v>562</v>
      </c>
      <c r="H29" s="1045">
        <v>2</v>
      </c>
      <c r="I29" s="1046">
        <v>4340</v>
      </c>
      <c r="J29" s="1043">
        <v>1</v>
      </c>
      <c r="K29" s="1044">
        <v>3430</v>
      </c>
      <c r="L29" s="125">
        <v>7</v>
      </c>
      <c r="M29" s="96">
        <v>1147</v>
      </c>
      <c r="N29" s="130">
        <v>5</v>
      </c>
      <c r="O29" s="94">
        <v>2403</v>
      </c>
      <c r="P29" s="125">
        <v>7</v>
      </c>
      <c r="Q29" s="96">
        <v>1976</v>
      </c>
      <c r="R29" s="130">
        <v>5</v>
      </c>
      <c r="S29" s="94">
        <v>5090</v>
      </c>
      <c r="T29" s="501">
        <f t="shared" si="7"/>
        <v>40</v>
      </c>
      <c r="U29" s="826">
        <f t="shared" si="8"/>
        <v>19447</v>
      </c>
      <c r="V29" s="70">
        <v>20</v>
      </c>
      <c r="W29" s="90">
        <f>IF(ISNUMBER(V19)=TRUE(),1,"")</f>
        <v>1</v>
      </c>
      <c r="X29" s="90">
        <f t="shared" si="9"/>
        <v>34</v>
      </c>
      <c r="Y29" s="90">
        <f t="shared" si="9"/>
        <v>14097</v>
      </c>
      <c r="Z29" s="91">
        <f>MAX(E19,G19,I19,K19,M19,O19,Q19,S19)</f>
        <v>3395</v>
      </c>
      <c r="AA29" s="90">
        <f t="shared" si="5"/>
        <v>33.859026604999997</v>
      </c>
      <c r="AB29" s="90">
        <f t="shared" si="6"/>
        <v>10</v>
      </c>
    </row>
    <row r="30" spans="1:28" ht="15.75" x14ac:dyDescent="0.2">
      <c r="A30" s="66">
        <v>21</v>
      </c>
      <c r="B30" s="22" t="s">
        <v>124</v>
      </c>
      <c r="C30" s="258" t="s">
        <v>116</v>
      </c>
      <c r="D30" s="125">
        <v>2</v>
      </c>
      <c r="E30" s="96">
        <v>291</v>
      </c>
      <c r="F30" s="1043">
        <v>8</v>
      </c>
      <c r="G30" s="1044">
        <v>890</v>
      </c>
      <c r="H30" s="1045">
        <v>6</v>
      </c>
      <c r="I30" s="1046">
        <v>602</v>
      </c>
      <c r="J30" s="1043">
        <v>7</v>
      </c>
      <c r="K30" s="1044">
        <v>0</v>
      </c>
      <c r="L30" s="125">
        <v>6</v>
      </c>
      <c r="M30" s="96">
        <v>3015</v>
      </c>
      <c r="N30" s="130">
        <v>7</v>
      </c>
      <c r="O30" s="94">
        <v>1019</v>
      </c>
      <c r="P30" s="125">
        <v>3</v>
      </c>
      <c r="Q30" s="96">
        <v>3599</v>
      </c>
      <c r="R30" s="130">
        <v>1</v>
      </c>
      <c r="S30" s="94">
        <v>7480</v>
      </c>
      <c r="T30" s="501">
        <f t="shared" si="7"/>
        <v>40</v>
      </c>
      <c r="U30" s="826">
        <f t="shared" si="8"/>
        <v>16896</v>
      </c>
      <c r="V30" s="66">
        <v>21</v>
      </c>
      <c r="W30" s="90">
        <f>IF(ISNUMBER(V20)=TRUE(),1,"")</f>
        <v>1</v>
      </c>
      <c r="X30" s="90">
        <f t="shared" si="9"/>
        <v>35</v>
      </c>
      <c r="Y30" s="90">
        <f t="shared" si="9"/>
        <v>22347</v>
      </c>
      <c r="Z30" s="91">
        <f>MAX(E20,G20,I20,K20,M20,O20,Q20,S20)</f>
        <v>5682</v>
      </c>
      <c r="AA30" s="90">
        <f t="shared" si="5"/>
        <v>34.776524318</v>
      </c>
      <c r="AB30" s="90">
        <f t="shared" si="6"/>
        <v>11</v>
      </c>
    </row>
    <row r="31" spans="1:28" ht="15.75" x14ac:dyDescent="0.2">
      <c r="A31" s="70">
        <v>22</v>
      </c>
      <c r="B31" s="22" t="s">
        <v>121</v>
      </c>
      <c r="C31" s="1054" t="s">
        <v>24</v>
      </c>
      <c r="D31" s="125">
        <v>7</v>
      </c>
      <c r="E31" s="96">
        <v>121</v>
      </c>
      <c r="F31" s="1043">
        <v>5</v>
      </c>
      <c r="G31" s="1044">
        <v>2190</v>
      </c>
      <c r="H31" s="1045">
        <v>6.5</v>
      </c>
      <c r="I31" s="1046">
        <v>0</v>
      </c>
      <c r="J31" s="1043">
        <v>2</v>
      </c>
      <c r="K31" s="1044">
        <v>5236</v>
      </c>
      <c r="L31" s="125">
        <v>5</v>
      </c>
      <c r="M31" s="96">
        <v>1419</v>
      </c>
      <c r="N31" s="130">
        <v>3</v>
      </c>
      <c r="O31" s="94">
        <v>2441</v>
      </c>
      <c r="P31" s="125">
        <v>5</v>
      </c>
      <c r="Q31" s="96">
        <v>2471</v>
      </c>
      <c r="R31" s="130">
        <v>7</v>
      </c>
      <c r="S31" s="94">
        <v>1726</v>
      </c>
      <c r="T31" s="501">
        <f t="shared" si="7"/>
        <v>40.5</v>
      </c>
      <c r="U31" s="826">
        <f t="shared" si="8"/>
        <v>15604</v>
      </c>
      <c r="V31" s="70">
        <v>22</v>
      </c>
      <c r="W31" s="90">
        <f>IF(ISNUMBER(V21)=TRUE(),1,"")</f>
        <v>1</v>
      </c>
      <c r="X31" s="90">
        <f t="shared" si="9"/>
        <v>35</v>
      </c>
      <c r="Y31" s="90">
        <f t="shared" si="9"/>
        <v>20468</v>
      </c>
      <c r="Z31" s="91">
        <f>MAX(E21,G21,I21,K21,M21,O21,Q21,S21)</f>
        <v>8376</v>
      </c>
      <c r="AA31" s="90">
        <f t="shared" si="5"/>
        <v>34.795311624</v>
      </c>
      <c r="AB31" s="90">
        <f t="shared" si="6"/>
        <v>12</v>
      </c>
    </row>
    <row r="32" spans="1:28" ht="15.75" x14ac:dyDescent="0.2">
      <c r="A32" s="70">
        <v>23</v>
      </c>
      <c r="B32" s="22" t="s">
        <v>120</v>
      </c>
      <c r="C32" s="1054" t="s">
        <v>24</v>
      </c>
      <c r="D32" s="125">
        <v>5.5</v>
      </c>
      <c r="E32" s="96">
        <v>172</v>
      </c>
      <c r="F32" s="1043">
        <v>2</v>
      </c>
      <c r="G32" s="1044">
        <v>4234</v>
      </c>
      <c r="H32" s="1045">
        <v>7</v>
      </c>
      <c r="I32" s="1046">
        <v>503</v>
      </c>
      <c r="J32" s="1043">
        <v>7</v>
      </c>
      <c r="K32" s="1044">
        <v>0</v>
      </c>
      <c r="L32" s="125">
        <v>3</v>
      </c>
      <c r="M32" s="96">
        <v>4736</v>
      </c>
      <c r="N32" s="130">
        <v>5</v>
      </c>
      <c r="O32" s="94">
        <v>3454</v>
      </c>
      <c r="P32" s="125">
        <v>6</v>
      </c>
      <c r="Q32" s="96">
        <v>2209</v>
      </c>
      <c r="R32" s="130">
        <v>7</v>
      </c>
      <c r="S32" s="94">
        <v>1685</v>
      </c>
      <c r="T32" s="501">
        <f t="shared" si="7"/>
        <v>42.5</v>
      </c>
      <c r="U32" s="826">
        <f t="shared" si="8"/>
        <v>16993</v>
      </c>
      <c r="V32" s="70">
        <v>23</v>
      </c>
      <c r="W32" s="90" t="str">
        <f>IF(ISNUMBER(#REF!)=TRUE(),1,"")</f>
        <v/>
      </c>
      <c r="X32" s="90" t="str">
        <f>IF(ISNUMBER(#REF!)=TRUE(),#REF!,"")</f>
        <v/>
      </c>
      <c r="Y32" s="90" t="str">
        <f>IF(ISNUMBER(#REF!)=TRUE(),#REF!,"")</f>
        <v/>
      </c>
      <c r="Z32" s="91" t="e">
        <f>MAX(#REF!,#REF!,#REF!,#REF!,#REF!,#REF!,#REF!,#REF!)</f>
        <v>#REF!</v>
      </c>
      <c r="AA32" s="90" t="str">
        <f t="shared" si="5"/>
        <v/>
      </c>
      <c r="AB32" s="90" t="str">
        <f t="shared" si="6"/>
        <v/>
      </c>
    </row>
    <row r="33" spans="1:28" ht="15.75" x14ac:dyDescent="0.2">
      <c r="A33" s="66">
        <v>24</v>
      </c>
      <c r="B33" s="22" t="s">
        <v>246</v>
      </c>
      <c r="C33" s="258" t="s">
        <v>118</v>
      </c>
      <c r="D33" s="125">
        <v>1</v>
      </c>
      <c r="E33" s="96">
        <v>1624</v>
      </c>
      <c r="F33" s="126">
        <v>1</v>
      </c>
      <c r="G33" s="127">
        <v>4304</v>
      </c>
      <c r="H33" s="128">
        <v>6.5</v>
      </c>
      <c r="I33" s="129">
        <v>0</v>
      </c>
      <c r="J33" s="126">
        <v>8</v>
      </c>
      <c r="K33" s="127">
        <v>0</v>
      </c>
      <c r="L33" s="125">
        <v>8</v>
      </c>
      <c r="M33" s="96">
        <v>1700</v>
      </c>
      <c r="N33" s="130">
        <v>2</v>
      </c>
      <c r="O33" s="94">
        <v>2577</v>
      </c>
      <c r="P33" s="125">
        <v>8</v>
      </c>
      <c r="Q33" s="96">
        <v>1099</v>
      </c>
      <c r="R33" s="130">
        <v>9</v>
      </c>
      <c r="S33" s="94"/>
      <c r="T33" s="501">
        <f t="shared" si="7"/>
        <v>43.5</v>
      </c>
      <c r="U33" s="826">
        <f t="shared" si="8"/>
        <v>11304</v>
      </c>
      <c r="V33" s="66">
        <v>24</v>
      </c>
      <c r="W33" s="90">
        <f t="shared" ref="W33:W40" si="10">IF(ISNUMBER(V22)=TRUE(),1,"")</f>
        <v>1</v>
      </c>
      <c r="X33" s="90">
        <f t="shared" ref="X33:Y40" si="11">IF(ISNUMBER(T22)=TRUE(),T22,"")</f>
        <v>35</v>
      </c>
      <c r="Y33" s="90">
        <f t="shared" si="11"/>
        <v>17402</v>
      </c>
      <c r="Z33" s="91">
        <f t="shared" ref="Z33:Z40" si="12">MAX(E22,G22,I22,K22,M22,O22,Q22,S22)</f>
        <v>4874</v>
      </c>
      <c r="AA33" s="90">
        <f t="shared" si="5"/>
        <v>34.825975126000003</v>
      </c>
      <c r="AB33" s="90">
        <f t="shared" si="6"/>
        <v>13</v>
      </c>
    </row>
    <row r="34" spans="1:28" ht="15.75" x14ac:dyDescent="0.2">
      <c r="A34" s="66">
        <v>25</v>
      </c>
      <c r="B34" s="22" t="s">
        <v>109</v>
      </c>
      <c r="C34" s="1054" t="s">
        <v>110</v>
      </c>
      <c r="D34" s="125">
        <v>6</v>
      </c>
      <c r="E34" s="96">
        <v>301</v>
      </c>
      <c r="F34" s="126">
        <v>3</v>
      </c>
      <c r="G34" s="127">
        <v>1576</v>
      </c>
      <c r="H34" s="128">
        <v>5</v>
      </c>
      <c r="I34" s="129">
        <v>2608</v>
      </c>
      <c r="J34" s="126">
        <v>3</v>
      </c>
      <c r="K34" s="127">
        <v>1571</v>
      </c>
      <c r="L34" s="125">
        <v>3</v>
      </c>
      <c r="M34" s="96">
        <v>1876</v>
      </c>
      <c r="N34" s="130">
        <v>6</v>
      </c>
      <c r="O34" s="94">
        <v>1378</v>
      </c>
      <c r="P34" s="125">
        <v>9</v>
      </c>
      <c r="Q34" s="96"/>
      <c r="R34" s="130">
        <v>9</v>
      </c>
      <c r="S34" s="94"/>
      <c r="T34" s="501">
        <f t="shared" si="7"/>
        <v>44</v>
      </c>
      <c r="U34" s="826">
        <f t="shared" si="8"/>
        <v>9310</v>
      </c>
      <c r="V34" s="66">
        <v>25</v>
      </c>
      <c r="W34" s="90">
        <f t="shared" si="10"/>
        <v>1</v>
      </c>
      <c r="X34" s="90">
        <f t="shared" si="11"/>
        <v>35</v>
      </c>
      <c r="Y34" s="90">
        <f t="shared" si="11"/>
        <v>15344</v>
      </c>
      <c r="Z34" s="91">
        <f t="shared" si="12"/>
        <v>4309</v>
      </c>
      <c r="AA34" s="90">
        <f t="shared" si="5"/>
        <v>34.846555690999999</v>
      </c>
      <c r="AB34" s="90">
        <f t="shared" si="6"/>
        <v>14</v>
      </c>
    </row>
    <row r="35" spans="1:28" ht="15.75" x14ac:dyDescent="0.2">
      <c r="A35" s="70">
        <v>26</v>
      </c>
      <c r="B35" s="22" t="s">
        <v>245</v>
      </c>
      <c r="C35" s="1054" t="s">
        <v>24</v>
      </c>
      <c r="D35" s="125">
        <v>4</v>
      </c>
      <c r="E35" s="96">
        <v>507</v>
      </c>
      <c r="F35" s="1043">
        <v>6</v>
      </c>
      <c r="G35" s="1044">
        <v>2234</v>
      </c>
      <c r="H35" s="1045">
        <v>6.5</v>
      </c>
      <c r="I35" s="1046">
        <v>0</v>
      </c>
      <c r="J35" s="1043">
        <v>3</v>
      </c>
      <c r="K35" s="1044">
        <v>1506</v>
      </c>
      <c r="L35" s="125">
        <v>1</v>
      </c>
      <c r="M35" s="96">
        <v>4166</v>
      </c>
      <c r="N35" s="130">
        <v>8</v>
      </c>
      <c r="O35" s="1044">
        <v>1492</v>
      </c>
      <c r="P35" s="125">
        <v>9</v>
      </c>
      <c r="Q35" s="96"/>
      <c r="R35" s="130">
        <v>9</v>
      </c>
      <c r="S35" s="94"/>
      <c r="T35" s="501">
        <f t="shared" si="7"/>
        <v>46.5</v>
      </c>
      <c r="U35" s="826">
        <f t="shared" si="8"/>
        <v>9905</v>
      </c>
      <c r="V35" s="70">
        <v>26</v>
      </c>
      <c r="W35" s="90">
        <f t="shared" si="10"/>
        <v>1</v>
      </c>
      <c r="X35" s="90">
        <f t="shared" si="11"/>
        <v>35.5</v>
      </c>
      <c r="Y35" s="90">
        <f t="shared" si="11"/>
        <v>15596</v>
      </c>
      <c r="Z35" s="91">
        <f t="shared" si="12"/>
        <v>5194</v>
      </c>
      <c r="AA35" s="90">
        <f t="shared" si="5"/>
        <v>35.344034805999996</v>
      </c>
      <c r="AB35" s="90">
        <f t="shared" si="6"/>
        <v>15</v>
      </c>
    </row>
    <row r="36" spans="1:28" ht="15.75" x14ac:dyDescent="0.2">
      <c r="A36" s="70">
        <v>27</v>
      </c>
      <c r="B36" s="22" t="s">
        <v>786</v>
      </c>
      <c r="C36" s="1054" t="s">
        <v>116</v>
      </c>
      <c r="D36" s="125">
        <v>9</v>
      </c>
      <c r="E36" s="96"/>
      <c r="F36" s="1043">
        <v>9</v>
      </c>
      <c r="G36" s="1044"/>
      <c r="H36" s="1045">
        <v>2</v>
      </c>
      <c r="I36" s="1046">
        <v>1460</v>
      </c>
      <c r="J36" s="1043">
        <v>8</v>
      </c>
      <c r="K36" s="1044">
        <v>282</v>
      </c>
      <c r="L36" s="125">
        <v>7</v>
      </c>
      <c r="M36" s="96">
        <v>933</v>
      </c>
      <c r="N36" s="130">
        <v>6</v>
      </c>
      <c r="O36" s="94">
        <v>3271</v>
      </c>
      <c r="P36" s="125">
        <v>4</v>
      </c>
      <c r="Q36" s="96">
        <v>2601</v>
      </c>
      <c r="R36" s="130">
        <v>2</v>
      </c>
      <c r="S36" s="94">
        <v>3825</v>
      </c>
      <c r="T36" s="501">
        <f t="shared" si="7"/>
        <v>47</v>
      </c>
      <c r="U36" s="826">
        <v>12372</v>
      </c>
      <c r="V36" s="70">
        <v>27</v>
      </c>
      <c r="W36" s="90">
        <f t="shared" si="10"/>
        <v>1</v>
      </c>
      <c r="X36" s="90">
        <f t="shared" si="11"/>
        <v>36</v>
      </c>
      <c r="Y36" s="90">
        <f t="shared" si="11"/>
        <v>16140</v>
      </c>
      <c r="Z36" s="91">
        <f t="shared" si="12"/>
        <v>3374</v>
      </c>
      <c r="AA36" s="90">
        <f t="shared" si="5"/>
        <v>35.838596625999998</v>
      </c>
      <c r="AB36" s="90">
        <f t="shared" si="6"/>
        <v>16</v>
      </c>
    </row>
    <row r="37" spans="1:28" ht="15.75" x14ac:dyDescent="0.2">
      <c r="A37" s="66">
        <v>28</v>
      </c>
      <c r="B37" s="22" t="s">
        <v>788</v>
      </c>
      <c r="C37" s="1054" t="s">
        <v>110</v>
      </c>
      <c r="D37" s="125">
        <v>9</v>
      </c>
      <c r="E37" s="96"/>
      <c r="F37" s="1043">
        <v>9</v>
      </c>
      <c r="G37" s="1044"/>
      <c r="H37" s="1045">
        <v>4</v>
      </c>
      <c r="I37" s="1046">
        <v>66</v>
      </c>
      <c r="J37" s="1043">
        <v>6</v>
      </c>
      <c r="K37" s="1044">
        <v>525</v>
      </c>
      <c r="L37" s="125">
        <v>9</v>
      </c>
      <c r="M37" s="96"/>
      <c r="N37" s="130">
        <v>6</v>
      </c>
      <c r="O37" s="94">
        <v>1961</v>
      </c>
      <c r="P37" s="125">
        <v>3</v>
      </c>
      <c r="Q37" s="96">
        <v>2650</v>
      </c>
      <c r="R37" s="130">
        <v>2</v>
      </c>
      <c r="S37" s="94">
        <v>6396</v>
      </c>
      <c r="T37" s="501">
        <f t="shared" si="7"/>
        <v>48</v>
      </c>
      <c r="U37" s="826">
        <v>11598</v>
      </c>
      <c r="V37" s="66">
        <v>28</v>
      </c>
      <c r="W37" s="90">
        <f t="shared" si="10"/>
        <v>1</v>
      </c>
      <c r="X37" s="90">
        <f t="shared" si="11"/>
        <v>38</v>
      </c>
      <c r="Y37" s="90">
        <f t="shared" si="11"/>
        <v>15940</v>
      </c>
      <c r="Z37" s="91">
        <f t="shared" si="12"/>
        <v>6982</v>
      </c>
      <c r="AA37" s="90">
        <f t="shared" ref="AA37:AA68" si="13">IF(ISNUMBER(X37)=TRUE(),X37-Y37/100000-Z37/1000000000,"")</f>
        <v>37.840593018</v>
      </c>
      <c r="AB37" s="90">
        <f t="shared" si="6"/>
        <v>17</v>
      </c>
    </row>
    <row r="38" spans="1:28" ht="15.75" x14ac:dyDescent="0.2">
      <c r="A38" s="70">
        <v>29</v>
      </c>
      <c r="B38" s="22" t="s">
        <v>357</v>
      </c>
      <c r="C38" s="1054" t="s">
        <v>353</v>
      </c>
      <c r="D38" s="1045">
        <v>2</v>
      </c>
      <c r="E38" s="1046">
        <v>852</v>
      </c>
      <c r="F38" s="126">
        <v>6</v>
      </c>
      <c r="G38" s="127">
        <v>1017</v>
      </c>
      <c r="H38" s="128">
        <v>6.5</v>
      </c>
      <c r="I38" s="129">
        <v>0</v>
      </c>
      <c r="J38" s="126">
        <v>7</v>
      </c>
      <c r="K38" s="127">
        <v>0</v>
      </c>
      <c r="L38" s="1045">
        <v>5</v>
      </c>
      <c r="M38" s="1046">
        <v>2206</v>
      </c>
      <c r="N38" s="1043">
        <v>4</v>
      </c>
      <c r="O38" s="1044">
        <v>1885</v>
      </c>
      <c r="P38" s="1045">
        <v>9</v>
      </c>
      <c r="Q38" s="1046"/>
      <c r="R38" s="1043">
        <v>9</v>
      </c>
      <c r="S38" s="1044"/>
      <c r="T38" s="501">
        <f t="shared" si="7"/>
        <v>48.5</v>
      </c>
      <c r="U38" s="826">
        <f>+E38+G38+I38+K38+M38+O38+Q38+S38</f>
        <v>5960</v>
      </c>
      <c r="V38" s="70">
        <v>29</v>
      </c>
      <c r="W38" s="90">
        <f t="shared" si="10"/>
        <v>1</v>
      </c>
      <c r="X38" s="90">
        <f t="shared" si="11"/>
        <v>38.5</v>
      </c>
      <c r="Y38" s="90">
        <f t="shared" si="11"/>
        <v>21454</v>
      </c>
      <c r="Z38" s="91">
        <f t="shared" si="12"/>
        <v>8946</v>
      </c>
      <c r="AA38" s="90">
        <f t="shared" si="13"/>
        <v>38.285451053999999</v>
      </c>
      <c r="AB38" s="90">
        <f t="shared" si="6"/>
        <v>18</v>
      </c>
    </row>
    <row r="39" spans="1:28" ht="15.75" x14ac:dyDescent="0.2">
      <c r="A39" s="70">
        <v>30</v>
      </c>
      <c r="B39" s="22" t="s">
        <v>72</v>
      </c>
      <c r="C39" s="1054" t="s">
        <v>174</v>
      </c>
      <c r="D39" s="125">
        <v>8</v>
      </c>
      <c r="E39" s="96">
        <v>118</v>
      </c>
      <c r="F39" s="126">
        <v>7</v>
      </c>
      <c r="G39" s="127">
        <v>1466</v>
      </c>
      <c r="H39" s="128">
        <v>4</v>
      </c>
      <c r="I39" s="129">
        <v>2676</v>
      </c>
      <c r="J39" s="126">
        <v>2</v>
      </c>
      <c r="K39" s="127">
        <v>3088</v>
      </c>
      <c r="L39" s="125">
        <v>9</v>
      </c>
      <c r="M39" s="96">
        <v>0</v>
      </c>
      <c r="N39" s="130">
        <v>4</v>
      </c>
      <c r="O39" s="1044">
        <v>2246</v>
      </c>
      <c r="P39" s="125">
        <v>8</v>
      </c>
      <c r="Q39" s="96">
        <v>730</v>
      </c>
      <c r="R39" s="130">
        <v>8</v>
      </c>
      <c r="S39" s="94">
        <v>1096</v>
      </c>
      <c r="T39" s="501">
        <f t="shared" si="7"/>
        <v>50</v>
      </c>
      <c r="U39" s="826">
        <f>IF(ISNUMBER(E39)=TRUE(),SUM(E39,G39,I39,K39,M39,O39,Q39,S39),"")</f>
        <v>11420</v>
      </c>
      <c r="V39" s="70">
        <v>30</v>
      </c>
      <c r="W39" s="90">
        <f t="shared" si="10"/>
        <v>1</v>
      </c>
      <c r="X39" s="90">
        <f t="shared" si="11"/>
        <v>39</v>
      </c>
      <c r="Y39" s="90">
        <f t="shared" si="11"/>
        <v>20211</v>
      </c>
      <c r="Z39" s="91">
        <f t="shared" si="12"/>
        <v>5684</v>
      </c>
      <c r="AA39" s="90">
        <f t="shared" si="13"/>
        <v>38.797884316000001</v>
      </c>
      <c r="AB39" s="90">
        <f t="shared" si="6"/>
        <v>19</v>
      </c>
    </row>
    <row r="40" spans="1:28" ht="15.75" x14ac:dyDescent="0.2">
      <c r="A40" s="66">
        <v>31</v>
      </c>
      <c r="B40" s="22" t="s">
        <v>785</v>
      </c>
      <c r="C40" s="1054" t="s">
        <v>118</v>
      </c>
      <c r="D40" s="125">
        <v>9</v>
      </c>
      <c r="E40" s="96"/>
      <c r="F40" s="1043">
        <v>9</v>
      </c>
      <c r="G40" s="1044"/>
      <c r="H40" s="1045">
        <v>1</v>
      </c>
      <c r="I40" s="1046">
        <v>6395</v>
      </c>
      <c r="J40" s="1043">
        <v>5</v>
      </c>
      <c r="K40" s="1044">
        <v>2660</v>
      </c>
      <c r="L40" s="125">
        <v>8</v>
      </c>
      <c r="M40" s="96">
        <v>673</v>
      </c>
      <c r="N40" s="130">
        <v>4</v>
      </c>
      <c r="O40" s="94">
        <v>3627</v>
      </c>
      <c r="P40" s="125">
        <v>9</v>
      </c>
      <c r="Q40" s="96"/>
      <c r="R40" s="130">
        <v>6</v>
      </c>
      <c r="S40" s="94">
        <v>3945</v>
      </c>
      <c r="T40" s="1067">
        <f t="shared" si="7"/>
        <v>51</v>
      </c>
      <c r="U40" s="826">
        <v>17300</v>
      </c>
      <c r="V40" s="66">
        <v>31</v>
      </c>
      <c r="W40" s="90">
        <f t="shared" si="10"/>
        <v>1</v>
      </c>
      <c r="X40" s="90">
        <f t="shared" si="11"/>
        <v>40</v>
      </c>
      <c r="Y40" s="90">
        <f t="shared" si="11"/>
        <v>19447</v>
      </c>
      <c r="Z40" s="91">
        <f t="shared" si="12"/>
        <v>5090</v>
      </c>
      <c r="AA40" s="90">
        <f t="shared" si="13"/>
        <v>39.805524909999995</v>
      </c>
      <c r="AB40" s="90">
        <f t="shared" si="6"/>
        <v>20</v>
      </c>
    </row>
    <row r="41" spans="1:28" ht="15.75" x14ac:dyDescent="0.2">
      <c r="A41" s="70">
        <v>32</v>
      </c>
      <c r="B41" s="22" t="s">
        <v>360</v>
      </c>
      <c r="C41" s="1054" t="s">
        <v>201</v>
      </c>
      <c r="D41" s="125">
        <v>3</v>
      </c>
      <c r="E41" s="96">
        <v>138</v>
      </c>
      <c r="F41" s="1043">
        <v>5</v>
      </c>
      <c r="G41" s="1044">
        <v>1554</v>
      </c>
      <c r="H41" s="1045">
        <v>9</v>
      </c>
      <c r="I41" s="1046"/>
      <c r="J41" s="1043">
        <v>9</v>
      </c>
      <c r="K41" s="1044"/>
      <c r="L41" s="125">
        <v>9</v>
      </c>
      <c r="M41" s="96"/>
      <c r="N41" s="130">
        <v>3</v>
      </c>
      <c r="O41" s="94">
        <v>3568</v>
      </c>
      <c r="P41" s="125">
        <v>9</v>
      </c>
      <c r="Q41" s="96"/>
      <c r="R41" s="130">
        <v>9</v>
      </c>
      <c r="S41" s="94"/>
      <c r="T41" s="1067">
        <f t="shared" si="7"/>
        <v>56</v>
      </c>
      <c r="U41" s="826">
        <f>IF(ISNUMBER(E41)=TRUE(),SUM(E41,G41,I41,K41,M41,O41,Q41,S41),"")</f>
        <v>5260</v>
      </c>
      <c r="V41" s="70">
        <v>32</v>
      </c>
      <c r="W41" s="90" t="str">
        <f>IF(ISNUMBER(#REF!)=TRUE(),1,"")</f>
        <v/>
      </c>
      <c r="X41" s="90" t="str">
        <f>IF(ISNUMBER(#REF!)=TRUE(),#REF!,"")</f>
        <v/>
      </c>
      <c r="Y41" s="90" t="str">
        <f>IF(ISNUMBER(#REF!)=TRUE(),#REF!,"")</f>
        <v/>
      </c>
      <c r="Z41" s="91" t="e">
        <f>MAX(#REF!,#REF!,#REF!,#REF!,#REF!,#REF!,#REF!,#REF!)</f>
        <v>#REF!</v>
      </c>
      <c r="AA41" s="90" t="str">
        <f t="shared" si="13"/>
        <v/>
      </c>
      <c r="AB41" s="90" t="str">
        <f t="shared" si="6"/>
        <v/>
      </c>
    </row>
    <row r="42" spans="1:28" ht="16.5" x14ac:dyDescent="0.2">
      <c r="A42" s="70">
        <v>33</v>
      </c>
      <c r="B42" s="22" t="s">
        <v>787</v>
      </c>
      <c r="C42" s="1054" t="s">
        <v>201</v>
      </c>
      <c r="D42" s="125">
        <v>9</v>
      </c>
      <c r="E42" s="96"/>
      <c r="F42" s="1043">
        <v>9</v>
      </c>
      <c r="G42" s="1044"/>
      <c r="H42" s="1045">
        <v>6</v>
      </c>
      <c r="I42" s="1046">
        <v>2443</v>
      </c>
      <c r="J42" s="1043">
        <v>4</v>
      </c>
      <c r="K42" s="1044">
        <v>1218</v>
      </c>
      <c r="L42" s="125">
        <v>7</v>
      </c>
      <c r="M42" s="96">
        <v>648</v>
      </c>
      <c r="N42" s="130">
        <v>9</v>
      </c>
      <c r="O42" s="94"/>
      <c r="P42" s="125">
        <v>7</v>
      </c>
      <c r="Q42" s="96">
        <v>1180</v>
      </c>
      <c r="R42" s="130">
        <v>8</v>
      </c>
      <c r="S42" s="94">
        <v>1121</v>
      </c>
      <c r="T42" s="1067">
        <f t="shared" si="7"/>
        <v>59</v>
      </c>
      <c r="U42" s="826">
        <v>6610</v>
      </c>
      <c r="V42" s="132">
        <v>33</v>
      </c>
      <c r="W42" s="90">
        <f>IF(ISNUMBER(V30)=TRUE(),1,"")</f>
        <v>1</v>
      </c>
      <c r="X42" s="90">
        <f t="shared" ref="X42:Y45" si="14">IF(ISNUMBER(T30)=TRUE(),T30,"")</f>
        <v>40</v>
      </c>
      <c r="Y42" s="90">
        <f t="shared" si="14"/>
        <v>16896</v>
      </c>
      <c r="Z42" s="91">
        <f>MAX(E30,G30,I30,K30,M30,O30,Q30,S30)</f>
        <v>7480</v>
      </c>
      <c r="AA42" s="90">
        <f t="shared" si="13"/>
        <v>39.831032520000001</v>
      </c>
      <c r="AB42" s="90">
        <f t="shared" ref="AB42:AB73" si="15">IF(ISNUMBER(AA42)=TRUE(),RANK(AA42,$AA$10:$AA$73,1),"")</f>
        <v>21</v>
      </c>
    </row>
    <row r="43" spans="1:28" ht="16.5" x14ac:dyDescent="0.2">
      <c r="A43" s="66">
        <v>34</v>
      </c>
      <c r="B43" s="22" t="s">
        <v>364</v>
      </c>
      <c r="C43" s="1054" t="s">
        <v>105</v>
      </c>
      <c r="D43" s="125">
        <v>7</v>
      </c>
      <c r="E43" s="96">
        <v>294</v>
      </c>
      <c r="F43" s="1043">
        <v>2</v>
      </c>
      <c r="G43" s="1044">
        <v>3645</v>
      </c>
      <c r="H43" s="1045">
        <v>9</v>
      </c>
      <c r="I43" s="1046"/>
      <c r="J43" s="1043">
        <v>7</v>
      </c>
      <c r="K43" s="1044">
        <v>378</v>
      </c>
      <c r="L43" s="125">
        <v>8</v>
      </c>
      <c r="M43" s="96">
        <v>373</v>
      </c>
      <c r="N43" s="130">
        <v>9</v>
      </c>
      <c r="O43" s="94"/>
      <c r="P43" s="125">
        <v>9</v>
      </c>
      <c r="Q43" s="96"/>
      <c r="R43" s="130">
        <v>9</v>
      </c>
      <c r="S43" s="94"/>
      <c r="T43" s="1067">
        <f t="shared" si="7"/>
        <v>60</v>
      </c>
      <c r="U43" s="826">
        <f>IF(ISNUMBER(E43)=TRUE(),SUM(E43,G43,I43,K43,M43,O43,Q43,S43),"")</f>
        <v>4690</v>
      </c>
      <c r="V43" s="132">
        <v>34</v>
      </c>
      <c r="W43" s="90">
        <f>IF(ISNUMBER(V31)=TRUE(),1,"")</f>
        <v>1</v>
      </c>
      <c r="X43" s="90">
        <f t="shared" si="14"/>
        <v>40.5</v>
      </c>
      <c r="Y43" s="90">
        <f t="shared" si="14"/>
        <v>15604</v>
      </c>
      <c r="Z43" s="91">
        <f>MAX(E31,G31,I31,K31,M31,O31,Q31,S31)</f>
        <v>5236</v>
      </c>
      <c r="AA43" s="90">
        <f t="shared" si="13"/>
        <v>40.343954764000003</v>
      </c>
      <c r="AB43" s="90">
        <f t="shared" si="15"/>
        <v>22</v>
      </c>
    </row>
    <row r="44" spans="1:28" ht="16.5" x14ac:dyDescent="0.2">
      <c r="A44" s="70">
        <v>35</v>
      </c>
      <c r="B44" s="22" t="s">
        <v>896</v>
      </c>
      <c r="C44" s="131" t="s">
        <v>24</v>
      </c>
      <c r="D44" s="125">
        <v>9</v>
      </c>
      <c r="E44" s="96"/>
      <c r="F44" s="1043">
        <v>9</v>
      </c>
      <c r="G44" s="1044"/>
      <c r="H44" s="1045">
        <v>9</v>
      </c>
      <c r="I44" s="1046"/>
      <c r="J44" s="1043">
        <v>9</v>
      </c>
      <c r="K44" s="1044"/>
      <c r="L44" s="125">
        <v>9</v>
      </c>
      <c r="M44" s="96"/>
      <c r="N44" s="130">
        <v>9</v>
      </c>
      <c r="O44" s="94"/>
      <c r="P44" s="125">
        <v>5</v>
      </c>
      <c r="Q44" s="96">
        <v>2830</v>
      </c>
      <c r="R44" s="130">
        <v>2</v>
      </c>
      <c r="S44" s="94">
        <v>7844</v>
      </c>
      <c r="T44" s="1067">
        <f t="shared" si="7"/>
        <v>61</v>
      </c>
      <c r="U44" s="826">
        <v>10674</v>
      </c>
      <c r="V44" s="132">
        <v>35</v>
      </c>
      <c r="W44" s="90">
        <f>IF(ISNUMBER(V32)=TRUE(),1,"")</f>
        <v>1</v>
      </c>
      <c r="X44" s="90">
        <f t="shared" si="14"/>
        <v>42.5</v>
      </c>
      <c r="Y44" s="90">
        <f t="shared" si="14"/>
        <v>16993</v>
      </c>
      <c r="Z44" s="91">
        <f>MAX(E32,G32,I32,K32,M32,O32,Q32,S32)</f>
        <v>4736</v>
      </c>
      <c r="AA44" s="90">
        <f t="shared" si="13"/>
        <v>42.330065263999998</v>
      </c>
      <c r="AB44" s="90">
        <f t="shared" si="15"/>
        <v>23</v>
      </c>
    </row>
    <row r="45" spans="1:28" ht="16.5" x14ac:dyDescent="0.2">
      <c r="A45" s="70">
        <v>36</v>
      </c>
      <c r="B45" s="22" t="s">
        <v>894</v>
      </c>
      <c r="C45" s="1054" t="s">
        <v>353</v>
      </c>
      <c r="D45" s="125">
        <v>9</v>
      </c>
      <c r="E45" s="96"/>
      <c r="F45" s="1043">
        <v>9</v>
      </c>
      <c r="G45" s="1044"/>
      <c r="H45" s="1045">
        <v>9</v>
      </c>
      <c r="I45" s="1046"/>
      <c r="J45" s="1043">
        <v>9</v>
      </c>
      <c r="K45" s="1044"/>
      <c r="L45" s="125">
        <v>9</v>
      </c>
      <c r="M45" s="96"/>
      <c r="N45" s="130">
        <v>9</v>
      </c>
      <c r="O45" s="94"/>
      <c r="P45" s="125">
        <v>5</v>
      </c>
      <c r="Q45" s="96">
        <v>2110</v>
      </c>
      <c r="R45" s="130">
        <v>5</v>
      </c>
      <c r="S45" s="94">
        <v>2403</v>
      </c>
      <c r="T45" s="1067">
        <f t="shared" si="7"/>
        <v>64</v>
      </c>
      <c r="U45" s="826">
        <v>4513</v>
      </c>
      <c r="V45" s="132">
        <v>36</v>
      </c>
      <c r="W45" s="90">
        <f>IF(ISNUMBER(V33)=TRUE(),1,"")</f>
        <v>1</v>
      </c>
      <c r="X45" s="90">
        <f t="shared" si="14"/>
        <v>43.5</v>
      </c>
      <c r="Y45" s="90">
        <f t="shared" si="14"/>
        <v>11304</v>
      </c>
      <c r="Z45" s="91">
        <f>MAX(E33,G33,I33,K33,M33,O33,Q33,S33)</f>
        <v>4304</v>
      </c>
      <c r="AA45" s="90">
        <f t="shared" si="13"/>
        <v>43.386955696000001</v>
      </c>
      <c r="AB45" s="90">
        <f t="shared" si="15"/>
        <v>24</v>
      </c>
    </row>
    <row r="46" spans="1:28" ht="16.5" x14ac:dyDescent="0.2">
      <c r="A46" s="66">
        <v>37</v>
      </c>
      <c r="B46" s="22" t="s">
        <v>358</v>
      </c>
      <c r="C46" s="1054" t="s">
        <v>116</v>
      </c>
      <c r="D46" s="1045">
        <v>4</v>
      </c>
      <c r="E46" s="1046">
        <v>529</v>
      </c>
      <c r="F46" s="126">
        <v>6</v>
      </c>
      <c r="G46" s="127">
        <v>1542</v>
      </c>
      <c r="H46" s="128">
        <v>9</v>
      </c>
      <c r="I46" s="129"/>
      <c r="J46" s="126">
        <v>9</v>
      </c>
      <c r="K46" s="127"/>
      <c r="L46" s="1045">
        <v>9</v>
      </c>
      <c r="M46" s="1046"/>
      <c r="N46" s="1043">
        <v>9</v>
      </c>
      <c r="O46" s="1044"/>
      <c r="P46" s="1045">
        <v>9</v>
      </c>
      <c r="Q46" s="1046"/>
      <c r="R46" s="1043">
        <v>9</v>
      </c>
      <c r="S46" s="1044"/>
      <c r="T46" s="1067">
        <f t="shared" si="7"/>
        <v>64</v>
      </c>
      <c r="U46" s="826">
        <f>IF(ISNUMBER(E46)=TRUE(),SUM(E46,G46,I46,K46,M46,O46,Q46,S46),"")</f>
        <v>2071</v>
      </c>
      <c r="V46" s="132">
        <v>37</v>
      </c>
      <c r="W46" s="90" t="str">
        <f>IF(ISNUMBER(#REF!)=TRUE(),1,"")</f>
        <v/>
      </c>
      <c r="X46" s="90" t="str">
        <f>IF(ISNUMBER(#REF!)=TRUE(),#REF!,"")</f>
        <v/>
      </c>
      <c r="Y46" s="90" t="str">
        <f>IF(ISNUMBER(#REF!)=TRUE(),#REF!,"")</f>
        <v/>
      </c>
      <c r="Z46" s="91" t="e">
        <f>MAX(#REF!,#REF!,#REF!,#REF!,#REF!,#REF!,#REF!,#REF!)</f>
        <v>#REF!</v>
      </c>
      <c r="AA46" s="90" t="str">
        <f t="shared" si="13"/>
        <v/>
      </c>
      <c r="AB46" s="90" t="str">
        <f t="shared" si="15"/>
        <v/>
      </c>
    </row>
    <row r="47" spans="1:28" ht="16.5" x14ac:dyDescent="0.2">
      <c r="A47" s="70">
        <v>38</v>
      </c>
      <c r="B47" s="22" t="s">
        <v>895</v>
      </c>
      <c r="C47" s="131" t="s">
        <v>105</v>
      </c>
      <c r="D47" s="125">
        <v>9</v>
      </c>
      <c r="E47" s="96"/>
      <c r="F47" s="1043">
        <v>9</v>
      </c>
      <c r="G47" s="1044"/>
      <c r="H47" s="1045">
        <v>9</v>
      </c>
      <c r="I47" s="1046"/>
      <c r="J47" s="1043">
        <v>9</v>
      </c>
      <c r="K47" s="1044"/>
      <c r="L47" s="125">
        <v>9</v>
      </c>
      <c r="M47" s="96"/>
      <c r="N47" s="130">
        <v>9</v>
      </c>
      <c r="O47" s="94"/>
      <c r="P47" s="125">
        <v>4</v>
      </c>
      <c r="Q47" s="96">
        <v>2863</v>
      </c>
      <c r="R47" s="130">
        <v>7</v>
      </c>
      <c r="S47" s="94">
        <v>3378</v>
      </c>
      <c r="T47" s="1067">
        <f t="shared" si="7"/>
        <v>65</v>
      </c>
      <c r="U47" s="826">
        <v>6241</v>
      </c>
      <c r="V47" s="132">
        <v>38</v>
      </c>
      <c r="W47" s="90" t="str">
        <f>IF(ISNUMBER(#REF!)=TRUE(),1,"")</f>
        <v/>
      </c>
      <c r="X47" s="90" t="str">
        <f>IF(ISNUMBER(#REF!)=TRUE(),#REF!,"")</f>
        <v/>
      </c>
      <c r="Y47" s="90" t="str">
        <f>IF(ISNUMBER(#REF!)=TRUE(),#REF!,"")</f>
        <v/>
      </c>
      <c r="Z47" s="91" t="e">
        <f>MAX(#REF!,#REF!,#REF!,#REF!,#REF!,#REF!,#REF!,#REF!)</f>
        <v>#REF!</v>
      </c>
      <c r="AA47" s="90" t="str">
        <f t="shared" si="13"/>
        <v/>
      </c>
      <c r="AB47" s="90" t="str">
        <f t="shared" si="15"/>
        <v/>
      </c>
    </row>
    <row r="48" spans="1:28" ht="16.5" x14ac:dyDescent="0.2">
      <c r="A48" s="70">
        <v>39</v>
      </c>
      <c r="B48" s="22" t="s">
        <v>108</v>
      </c>
      <c r="C48" s="131" t="s">
        <v>118</v>
      </c>
      <c r="D48" s="125">
        <v>8</v>
      </c>
      <c r="E48" s="96">
        <v>10</v>
      </c>
      <c r="F48" s="126">
        <v>7</v>
      </c>
      <c r="G48" s="127">
        <v>1422</v>
      </c>
      <c r="H48" s="128">
        <v>9</v>
      </c>
      <c r="I48" s="129">
        <v>0</v>
      </c>
      <c r="J48" s="126">
        <v>9</v>
      </c>
      <c r="K48" s="127"/>
      <c r="L48" s="125">
        <v>9</v>
      </c>
      <c r="M48" s="96"/>
      <c r="N48" s="130">
        <v>9</v>
      </c>
      <c r="O48" s="94"/>
      <c r="P48" s="125">
        <v>7</v>
      </c>
      <c r="Q48" s="96">
        <v>608</v>
      </c>
      <c r="R48" s="130">
        <v>7</v>
      </c>
      <c r="S48" s="94">
        <v>2488</v>
      </c>
      <c r="T48" s="1067">
        <f t="shared" si="7"/>
        <v>65</v>
      </c>
      <c r="U48" s="826">
        <f>IF(ISNUMBER(E48)=TRUE(),SUM(E48,G48,I48,K48,M48,O48,Q48,S48),"")</f>
        <v>4528</v>
      </c>
      <c r="V48" s="132">
        <v>39</v>
      </c>
      <c r="W48" s="90">
        <f t="shared" ref="W48:W73" si="16">IF(ISNUMBER(V34)=TRUE(),1,"")</f>
        <v>1</v>
      </c>
      <c r="X48" s="90">
        <f t="shared" ref="X48:X73" si="17">IF(ISNUMBER(T34)=TRUE(),T34,"")</f>
        <v>44</v>
      </c>
      <c r="Y48" s="90">
        <f t="shared" ref="Y48:Y73" si="18">IF(ISNUMBER(U34)=TRUE(),U34,"")</f>
        <v>9310</v>
      </c>
      <c r="Z48" s="91">
        <f t="shared" ref="Z48:Z73" si="19">MAX(E34,G34,I34,K34,M34,O34,Q34,S34)</f>
        <v>2608</v>
      </c>
      <c r="AA48" s="90">
        <f t="shared" si="13"/>
        <v>43.906897391999998</v>
      </c>
      <c r="AB48" s="90">
        <f t="shared" si="15"/>
        <v>25</v>
      </c>
    </row>
    <row r="49" spans="1:28" ht="16.5" x14ac:dyDescent="0.2">
      <c r="A49" s="70">
        <v>40</v>
      </c>
      <c r="B49" s="22" t="s">
        <v>878</v>
      </c>
      <c r="C49" s="131" t="s">
        <v>174</v>
      </c>
      <c r="D49" s="125">
        <v>9</v>
      </c>
      <c r="E49" s="96"/>
      <c r="F49" s="130">
        <v>9</v>
      </c>
      <c r="G49" s="94"/>
      <c r="H49" s="125">
        <v>9</v>
      </c>
      <c r="I49" s="96"/>
      <c r="J49" s="130">
        <v>9</v>
      </c>
      <c r="K49" s="94"/>
      <c r="L49" s="125">
        <v>3</v>
      </c>
      <c r="M49" s="96">
        <v>3097</v>
      </c>
      <c r="N49" s="130">
        <v>9</v>
      </c>
      <c r="O49" s="94"/>
      <c r="P49" s="125">
        <v>9</v>
      </c>
      <c r="Q49" s="96"/>
      <c r="R49" s="130">
        <v>9</v>
      </c>
      <c r="S49" s="94"/>
      <c r="T49" s="1067">
        <f t="shared" si="7"/>
        <v>66</v>
      </c>
      <c r="U49" s="826">
        <v>3097</v>
      </c>
      <c r="V49" s="132">
        <v>40</v>
      </c>
      <c r="W49" s="90">
        <f t="shared" si="16"/>
        <v>1</v>
      </c>
      <c r="X49" s="90">
        <f t="shared" si="17"/>
        <v>46.5</v>
      </c>
      <c r="Y49" s="90">
        <f t="shared" si="18"/>
        <v>9905</v>
      </c>
      <c r="Z49" s="91">
        <f t="shared" si="19"/>
        <v>4166</v>
      </c>
      <c r="AA49" s="90">
        <f t="shared" si="13"/>
        <v>46.400945834000005</v>
      </c>
      <c r="AB49" s="90">
        <f t="shared" si="15"/>
        <v>26</v>
      </c>
    </row>
    <row r="50" spans="1:28" ht="16.5" x14ac:dyDescent="0.2">
      <c r="A50" s="70">
        <v>41</v>
      </c>
      <c r="B50" s="22" t="s">
        <v>789</v>
      </c>
      <c r="C50" s="131" t="s">
        <v>105</v>
      </c>
      <c r="D50" s="125">
        <v>9</v>
      </c>
      <c r="E50" s="96"/>
      <c r="F50" s="130">
        <v>9</v>
      </c>
      <c r="G50" s="94"/>
      <c r="H50" s="125">
        <v>7</v>
      </c>
      <c r="I50" s="96">
        <v>1405</v>
      </c>
      <c r="J50" s="130">
        <v>9</v>
      </c>
      <c r="K50" s="94"/>
      <c r="L50" s="125">
        <v>9</v>
      </c>
      <c r="M50" s="96"/>
      <c r="N50" s="130">
        <v>7</v>
      </c>
      <c r="O50" s="94">
        <v>1954</v>
      </c>
      <c r="P50" s="125">
        <v>9</v>
      </c>
      <c r="Q50" s="96"/>
      <c r="R50" s="130">
        <v>9</v>
      </c>
      <c r="S50" s="94"/>
      <c r="T50" s="1067">
        <f t="shared" si="7"/>
        <v>68</v>
      </c>
      <c r="U50" s="826">
        <v>3359</v>
      </c>
      <c r="V50" s="132">
        <v>41</v>
      </c>
      <c r="W50" s="90">
        <f t="shared" si="16"/>
        <v>1</v>
      </c>
      <c r="X50" s="90">
        <f t="shared" si="17"/>
        <v>47</v>
      </c>
      <c r="Y50" s="90">
        <f t="shared" si="18"/>
        <v>12372</v>
      </c>
      <c r="Z50" s="91">
        <f t="shared" si="19"/>
        <v>3825</v>
      </c>
      <c r="AA50" s="90">
        <f t="shared" si="13"/>
        <v>46.876276175000001</v>
      </c>
      <c r="AB50" s="90">
        <f t="shared" si="15"/>
        <v>27</v>
      </c>
    </row>
    <row r="51" spans="1:28" ht="16.5" x14ac:dyDescent="0.2">
      <c r="A51" s="92"/>
      <c r="B51" s="22"/>
      <c r="C51" s="131"/>
      <c r="D51" s="125"/>
      <c r="E51" s="96"/>
      <c r="F51" s="130"/>
      <c r="G51" s="94"/>
      <c r="H51" s="125"/>
      <c r="I51" s="96"/>
      <c r="J51" s="130"/>
      <c r="K51" s="94"/>
      <c r="L51" s="125"/>
      <c r="M51" s="96"/>
      <c r="N51" s="130"/>
      <c r="O51" s="94"/>
      <c r="P51" s="125"/>
      <c r="Q51" s="96"/>
      <c r="R51" s="130"/>
      <c r="S51" s="94"/>
      <c r="T51" s="124" t="str">
        <f t="shared" ref="T51:T59" si="20">IF(ISNUMBER(D51)=TRUE(),SUM(D51,F51,H51,J51,L51,N51,P51,R51),"")</f>
        <v/>
      </c>
      <c r="U51" s="87" t="str">
        <f t="shared" ref="U51:U59" si="21">IF(ISNUMBER(E51)=TRUE(),SUM(E51,G51,I51,K51,M51,O51,Q51,S51),"")</f>
        <v/>
      </c>
      <c r="V51" s="132" t="str">
        <f t="shared" ref="V51:V59" si="22">IF(ISNUMBER(AB65)=TRUE(),AB65,"")</f>
        <v/>
      </c>
      <c r="W51" s="90">
        <f t="shared" si="16"/>
        <v>1</v>
      </c>
      <c r="X51" s="90">
        <f t="shared" si="17"/>
        <v>48</v>
      </c>
      <c r="Y51" s="90">
        <f t="shared" si="18"/>
        <v>11598</v>
      </c>
      <c r="Z51" s="91">
        <f t="shared" si="19"/>
        <v>6396</v>
      </c>
      <c r="AA51" s="90">
        <f t="shared" si="13"/>
        <v>47.884013603999996</v>
      </c>
      <c r="AB51" s="90">
        <f t="shared" si="15"/>
        <v>28</v>
      </c>
    </row>
    <row r="52" spans="1:28" ht="16.5" x14ac:dyDescent="0.2">
      <c r="A52" s="86"/>
      <c r="B52" s="22"/>
      <c r="C52" s="131"/>
      <c r="D52" s="125"/>
      <c r="E52" s="96"/>
      <c r="F52" s="130"/>
      <c r="G52" s="94"/>
      <c r="H52" s="125"/>
      <c r="I52" s="96"/>
      <c r="J52" s="130"/>
      <c r="K52" s="94"/>
      <c r="L52" s="125"/>
      <c r="M52" s="96"/>
      <c r="N52" s="130"/>
      <c r="O52" s="94"/>
      <c r="P52" s="125"/>
      <c r="Q52" s="96"/>
      <c r="R52" s="130"/>
      <c r="S52" s="94"/>
      <c r="T52" s="124" t="str">
        <f t="shared" si="20"/>
        <v/>
      </c>
      <c r="U52" s="87" t="str">
        <f t="shared" si="21"/>
        <v/>
      </c>
      <c r="V52" s="132" t="str">
        <f t="shared" si="22"/>
        <v/>
      </c>
      <c r="W52" s="90">
        <f t="shared" si="16"/>
        <v>1</v>
      </c>
      <c r="X52" s="90">
        <f t="shared" si="17"/>
        <v>48.5</v>
      </c>
      <c r="Y52" s="90">
        <f t="shared" si="18"/>
        <v>5960</v>
      </c>
      <c r="Z52" s="91">
        <f t="shared" si="19"/>
        <v>2206</v>
      </c>
      <c r="AA52" s="90">
        <f t="shared" si="13"/>
        <v>48.440397793999999</v>
      </c>
      <c r="AB52" s="90">
        <f t="shared" si="15"/>
        <v>29</v>
      </c>
    </row>
    <row r="53" spans="1:28" ht="16.5" x14ac:dyDescent="0.2">
      <c r="A53" s="92"/>
      <c r="B53" s="22"/>
      <c r="C53" s="131"/>
      <c r="D53" s="125"/>
      <c r="E53" s="96"/>
      <c r="F53" s="130"/>
      <c r="G53" s="94"/>
      <c r="H53" s="125"/>
      <c r="I53" s="96"/>
      <c r="J53" s="130"/>
      <c r="K53" s="94"/>
      <c r="L53" s="125"/>
      <c r="M53" s="96"/>
      <c r="N53" s="130"/>
      <c r="O53" s="94"/>
      <c r="P53" s="125"/>
      <c r="Q53" s="96"/>
      <c r="R53" s="130"/>
      <c r="S53" s="94"/>
      <c r="T53" s="124" t="str">
        <f t="shared" si="20"/>
        <v/>
      </c>
      <c r="U53" s="87" t="str">
        <f t="shared" si="21"/>
        <v/>
      </c>
      <c r="V53" s="132" t="str">
        <f t="shared" si="22"/>
        <v/>
      </c>
      <c r="W53" s="90">
        <f t="shared" si="16"/>
        <v>1</v>
      </c>
      <c r="X53" s="90">
        <f t="shared" si="17"/>
        <v>50</v>
      </c>
      <c r="Y53" s="90">
        <f t="shared" si="18"/>
        <v>11420</v>
      </c>
      <c r="Z53" s="91">
        <f t="shared" si="19"/>
        <v>3088</v>
      </c>
      <c r="AA53" s="90">
        <f t="shared" si="13"/>
        <v>49.885796912000004</v>
      </c>
      <c r="AB53" s="90">
        <f t="shared" si="15"/>
        <v>30</v>
      </c>
    </row>
    <row r="54" spans="1:28" ht="16.5" x14ac:dyDescent="0.2">
      <c r="A54" s="92"/>
      <c r="B54" s="22"/>
      <c r="C54" s="131"/>
      <c r="D54" s="125"/>
      <c r="E54" s="96"/>
      <c r="F54" s="130"/>
      <c r="G54" s="94"/>
      <c r="H54" s="125"/>
      <c r="I54" s="96"/>
      <c r="J54" s="130"/>
      <c r="K54" s="94"/>
      <c r="L54" s="125"/>
      <c r="M54" s="96"/>
      <c r="N54" s="130"/>
      <c r="O54" s="94"/>
      <c r="P54" s="125"/>
      <c r="Q54" s="96"/>
      <c r="R54" s="130"/>
      <c r="S54" s="94"/>
      <c r="T54" s="124" t="str">
        <f t="shared" si="20"/>
        <v/>
      </c>
      <c r="U54" s="87" t="str">
        <f t="shared" si="21"/>
        <v/>
      </c>
      <c r="V54" s="132" t="str">
        <f t="shared" si="22"/>
        <v/>
      </c>
      <c r="W54" s="90">
        <f t="shared" si="16"/>
        <v>1</v>
      </c>
      <c r="X54" s="90">
        <f t="shared" si="17"/>
        <v>51</v>
      </c>
      <c r="Y54" s="90">
        <f t="shared" si="18"/>
        <v>17300</v>
      </c>
      <c r="Z54" s="91">
        <f t="shared" si="19"/>
        <v>6395</v>
      </c>
      <c r="AA54" s="90">
        <f t="shared" si="13"/>
        <v>50.826993604999998</v>
      </c>
      <c r="AB54" s="90">
        <f t="shared" si="15"/>
        <v>31</v>
      </c>
    </row>
    <row r="55" spans="1:28" ht="16.5" x14ac:dyDescent="0.2">
      <c r="A55" s="86"/>
      <c r="B55" s="22"/>
      <c r="C55" s="131"/>
      <c r="D55" s="125"/>
      <c r="E55" s="96"/>
      <c r="F55" s="130"/>
      <c r="G55" s="94"/>
      <c r="H55" s="125"/>
      <c r="I55" s="96"/>
      <c r="J55" s="130"/>
      <c r="K55" s="94"/>
      <c r="L55" s="125"/>
      <c r="M55" s="96"/>
      <c r="N55" s="130"/>
      <c r="O55" s="94"/>
      <c r="P55" s="125"/>
      <c r="Q55" s="96"/>
      <c r="R55" s="130"/>
      <c r="S55" s="94"/>
      <c r="T55" s="124" t="str">
        <f t="shared" si="20"/>
        <v/>
      </c>
      <c r="U55" s="87" t="str">
        <f t="shared" si="21"/>
        <v/>
      </c>
      <c r="V55" s="132" t="str">
        <f t="shared" si="22"/>
        <v/>
      </c>
      <c r="W55" s="90">
        <f t="shared" si="16"/>
        <v>1</v>
      </c>
      <c r="X55" s="90">
        <f t="shared" si="17"/>
        <v>56</v>
      </c>
      <c r="Y55" s="90">
        <f t="shared" si="18"/>
        <v>5260</v>
      </c>
      <c r="Z55" s="91">
        <f t="shared" si="19"/>
        <v>3568</v>
      </c>
      <c r="AA55" s="90">
        <f t="shared" si="13"/>
        <v>55.947396432000005</v>
      </c>
      <c r="AB55" s="90">
        <f t="shared" si="15"/>
        <v>32</v>
      </c>
    </row>
    <row r="56" spans="1:28" ht="16.5" x14ac:dyDescent="0.2">
      <c r="A56" s="92"/>
      <c r="B56" s="22"/>
      <c r="C56" s="131"/>
      <c r="D56" s="125"/>
      <c r="E56" s="96"/>
      <c r="F56" s="130"/>
      <c r="G56" s="94"/>
      <c r="H56" s="125"/>
      <c r="I56" s="96"/>
      <c r="J56" s="130"/>
      <c r="K56" s="94"/>
      <c r="L56" s="125"/>
      <c r="M56" s="96"/>
      <c r="N56" s="130"/>
      <c r="O56" s="94"/>
      <c r="P56" s="125"/>
      <c r="Q56" s="96"/>
      <c r="R56" s="130"/>
      <c r="S56" s="94"/>
      <c r="T56" s="124" t="str">
        <f t="shared" si="20"/>
        <v/>
      </c>
      <c r="U56" s="87" t="str">
        <f t="shared" si="21"/>
        <v/>
      </c>
      <c r="V56" s="132" t="str">
        <f t="shared" si="22"/>
        <v/>
      </c>
      <c r="W56" s="90">
        <f t="shared" si="16"/>
        <v>1</v>
      </c>
      <c r="X56" s="90">
        <f t="shared" si="17"/>
        <v>59</v>
      </c>
      <c r="Y56" s="90">
        <f t="shared" si="18"/>
        <v>6610</v>
      </c>
      <c r="Z56" s="91">
        <f t="shared" si="19"/>
        <v>2443</v>
      </c>
      <c r="AA56" s="90">
        <f t="shared" si="13"/>
        <v>58.933897557000002</v>
      </c>
      <c r="AB56" s="90">
        <f t="shared" si="15"/>
        <v>33</v>
      </c>
    </row>
    <row r="57" spans="1:28" ht="16.5" x14ac:dyDescent="0.2">
      <c r="A57" s="92"/>
      <c r="B57" s="22"/>
      <c r="C57" s="131"/>
      <c r="D57" s="125"/>
      <c r="E57" s="96"/>
      <c r="F57" s="130"/>
      <c r="G57" s="94"/>
      <c r="H57" s="125"/>
      <c r="I57" s="96"/>
      <c r="J57" s="130"/>
      <c r="K57" s="94"/>
      <c r="L57" s="125"/>
      <c r="M57" s="96"/>
      <c r="N57" s="130"/>
      <c r="O57" s="94"/>
      <c r="P57" s="125"/>
      <c r="Q57" s="96"/>
      <c r="R57" s="130"/>
      <c r="S57" s="94"/>
      <c r="T57" s="124" t="str">
        <f t="shared" si="20"/>
        <v/>
      </c>
      <c r="U57" s="87" t="str">
        <f t="shared" si="21"/>
        <v/>
      </c>
      <c r="V57" s="132" t="str">
        <f t="shared" si="22"/>
        <v/>
      </c>
      <c r="W57" s="90">
        <f t="shared" si="16"/>
        <v>1</v>
      </c>
      <c r="X57" s="90">
        <f t="shared" si="17"/>
        <v>60</v>
      </c>
      <c r="Y57" s="90">
        <f t="shared" si="18"/>
        <v>4690</v>
      </c>
      <c r="Z57" s="91">
        <f t="shared" si="19"/>
        <v>3645</v>
      </c>
      <c r="AA57" s="90">
        <f t="shared" si="13"/>
        <v>59.953096355</v>
      </c>
      <c r="AB57" s="90">
        <f t="shared" si="15"/>
        <v>34</v>
      </c>
    </row>
    <row r="58" spans="1:28" ht="16.5" x14ac:dyDescent="0.2">
      <c r="A58" s="86"/>
      <c r="B58" s="22"/>
      <c r="C58" s="131"/>
      <c r="D58" s="125"/>
      <c r="E58" s="96"/>
      <c r="F58" s="130"/>
      <c r="G58" s="94"/>
      <c r="H58" s="125"/>
      <c r="I58" s="96"/>
      <c r="J58" s="130"/>
      <c r="K58" s="94"/>
      <c r="L58" s="125"/>
      <c r="M58" s="96"/>
      <c r="N58" s="130"/>
      <c r="O58" s="94"/>
      <c r="P58" s="125"/>
      <c r="Q58" s="96"/>
      <c r="R58" s="130"/>
      <c r="S58" s="94"/>
      <c r="T58" s="124" t="str">
        <f t="shared" si="20"/>
        <v/>
      </c>
      <c r="U58" s="87" t="str">
        <f t="shared" si="21"/>
        <v/>
      </c>
      <c r="V58" s="132" t="str">
        <f t="shared" si="22"/>
        <v/>
      </c>
      <c r="W58" s="90">
        <f t="shared" si="16"/>
        <v>1</v>
      </c>
      <c r="X58" s="90">
        <f t="shared" si="17"/>
        <v>61</v>
      </c>
      <c r="Y58" s="90">
        <f t="shared" si="18"/>
        <v>10674</v>
      </c>
      <c r="Z58" s="91">
        <f t="shared" si="19"/>
        <v>7844</v>
      </c>
      <c r="AA58" s="90">
        <f t="shared" si="13"/>
        <v>60.893252155999996</v>
      </c>
      <c r="AB58" s="90">
        <f t="shared" si="15"/>
        <v>35</v>
      </c>
    </row>
    <row r="59" spans="1:28" ht="17.25" thickBot="1" x14ac:dyDescent="0.25">
      <c r="A59" s="97"/>
      <c r="B59" s="133"/>
      <c r="C59" s="134"/>
      <c r="D59" s="135"/>
      <c r="E59" s="99"/>
      <c r="F59" s="136"/>
      <c r="G59" s="98"/>
      <c r="H59" s="135"/>
      <c r="I59" s="99"/>
      <c r="J59" s="136"/>
      <c r="K59" s="98"/>
      <c r="L59" s="135"/>
      <c r="M59" s="99"/>
      <c r="N59" s="136"/>
      <c r="O59" s="98"/>
      <c r="P59" s="135"/>
      <c r="Q59" s="99"/>
      <c r="R59" s="136"/>
      <c r="S59" s="98"/>
      <c r="T59" s="137" t="str">
        <f t="shared" si="20"/>
        <v/>
      </c>
      <c r="U59" s="98" t="str">
        <f t="shared" si="21"/>
        <v/>
      </c>
      <c r="V59" s="138" t="str">
        <f t="shared" si="22"/>
        <v/>
      </c>
      <c r="W59" s="90">
        <f t="shared" si="16"/>
        <v>1</v>
      </c>
      <c r="X59" s="90">
        <f t="shared" si="17"/>
        <v>64</v>
      </c>
      <c r="Y59" s="90">
        <f t="shared" si="18"/>
        <v>4513</v>
      </c>
      <c r="Z59" s="91">
        <f t="shared" si="19"/>
        <v>2403</v>
      </c>
      <c r="AA59" s="90">
        <f t="shared" si="13"/>
        <v>63.954867596999996</v>
      </c>
      <c r="AB59" s="90">
        <f t="shared" si="15"/>
        <v>36</v>
      </c>
    </row>
    <row r="60" spans="1:28" ht="15.75" thickTop="1" x14ac:dyDescent="0.2">
      <c r="W60" s="90">
        <f t="shared" si="16"/>
        <v>1</v>
      </c>
      <c r="X60" s="90">
        <f t="shared" si="17"/>
        <v>64</v>
      </c>
      <c r="Y60" s="90">
        <f t="shared" si="18"/>
        <v>2071</v>
      </c>
      <c r="Z60" s="91">
        <f t="shared" si="19"/>
        <v>1542</v>
      </c>
      <c r="AA60" s="90">
        <f t="shared" si="13"/>
        <v>63.979288457999999</v>
      </c>
      <c r="AB60" s="90">
        <f t="shared" si="15"/>
        <v>37</v>
      </c>
    </row>
    <row r="61" spans="1:28" x14ac:dyDescent="0.2">
      <c r="W61" s="90">
        <f t="shared" si="16"/>
        <v>1</v>
      </c>
      <c r="X61" s="90">
        <f t="shared" si="17"/>
        <v>65</v>
      </c>
      <c r="Y61" s="90">
        <f t="shared" si="18"/>
        <v>6241</v>
      </c>
      <c r="Z61" s="91">
        <f t="shared" si="19"/>
        <v>3378</v>
      </c>
      <c r="AA61" s="90">
        <f t="shared" si="13"/>
        <v>64.937586621999998</v>
      </c>
      <c r="AB61" s="90">
        <f t="shared" si="15"/>
        <v>38</v>
      </c>
    </row>
    <row r="62" spans="1:28" x14ac:dyDescent="0.2">
      <c r="W62" s="90">
        <f t="shared" si="16"/>
        <v>1</v>
      </c>
      <c r="X62" s="90">
        <f t="shared" si="17"/>
        <v>65</v>
      </c>
      <c r="Y62" s="90">
        <f t="shared" si="18"/>
        <v>4528</v>
      </c>
      <c r="Z62" s="91">
        <f t="shared" si="19"/>
        <v>2488</v>
      </c>
      <c r="AA62" s="90">
        <f t="shared" si="13"/>
        <v>64.954717511999988</v>
      </c>
      <c r="AB62" s="90">
        <f t="shared" si="15"/>
        <v>39</v>
      </c>
    </row>
    <row r="63" spans="1:28" x14ac:dyDescent="0.2">
      <c r="W63" s="90">
        <f t="shared" si="16"/>
        <v>1</v>
      </c>
      <c r="X63" s="90">
        <f t="shared" si="17"/>
        <v>66</v>
      </c>
      <c r="Y63" s="90">
        <f t="shared" si="18"/>
        <v>3097</v>
      </c>
      <c r="Z63" s="91">
        <f t="shared" si="19"/>
        <v>3097</v>
      </c>
      <c r="AA63" s="90">
        <f t="shared" si="13"/>
        <v>65.969026903</v>
      </c>
      <c r="AB63" s="90">
        <f t="shared" si="15"/>
        <v>40</v>
      </c>
    </row>
    <row r="64" spans="1:28" x14ac:dyDescent="0.2">
      <c r="W64" s="90">
        <f t="shared" si="16"/>
        <v>1</v>
      </c>
      <c r="X64" s="90">
        <f t="shared" si="17"/>
        <v>68</v>
      </c>
      <c r="Y64" s="90">
        <f t="shared" si="18"/>
        <v>3359</v>
      </c>
      <c r="Z64" s="91">
        <f t="shared" si="19"/>
        <v>1954</v>
      </c>
      <c r="AA64" s="90">
        <f t="shared" si="13"/>
        <v>67.966408045999998</v>
      </c>
      <c r="AB64" s="90">
        <f t="shared" si="15"/>
        <v>41</v>
      </c>
    </row>
    <row r="65" spans="23:28" x14ac:dyDescent="0.2">
      <c r="W65" s="90" t="str">
        <f t="shared" si="16"/>
        <v/>
      </c>
      <c r="X65" s="90" t="str">
        <f t="shared" si="17"/>
        <v/>
      </c>
      <c r="Y65" s="90" t="str">
        <f t="shared" si="18"/>
        <v/>
      </c>
      <c r="Z65" s="91">
        <f t="shared" si="19"/>
        <v>0</v>
      </c>
      <c r="AA65" s="90" t="str">
        <f t="shared" si="13"/>
        <v/>
      </c>
      <c r="AB65" s="90" t="str">
        <f t="shared" si="15"/>
        <v/>
      </c>
    </row>
    <row r="66" spans="23:28" x14ac:dyDescent="0.2">
      <c r="W66" s="90" t="str">
        <f t="shared" si="16"/>
        <v/>
      </c>
      <c r="X66" s="90" t="str">
        <f t="shared" si="17"/>
        <v/>
      </c>
      <c r="Y66" s="90" t="str">
        <f t="shared" si="18"/>
        <v/>
      </c>
      <c r="Z66" s="91">
        <f t="shared" si="19"/>
        <v>0</v>
      </c>
      <c r="AA66" s="90" t="str">
        <f t="shared" si="13"/>
        <v/>
      </c>
      <c r="AB66" s="90" t="str">
        <f t="shared" si="15"/>
        <v/>
      </c>
    </row>
    <row r="67" spans="23:28" x14ac:dyDescent="0.2">
      <c r="W67" s="90" t="str">
        <f t="shared" si="16"/>
        <v/>
      </c>
      <c r="X67" s="90" t="str">
        <f t="shared" si="17"/>
        <v/>
      </c>
      <c r="Y67" s="90" t="str">
        <f t="shared" si="18"/>
        <v/>
      </c>
      <c r="Z67" s="91">
        <f t="shared" si="19"/>
        <v>0</v>
      </c>
      <c r="AA67" s="90" t="str">
        <f t="shared" si="13"/>
        <v/>
      </c>
      <c r="AB67" s="90" t="str">
        <f t="shared" si="15"/>
        <v/>
      </c>
    </row>
    <row r="68" spans="23:28" x14ac:dyDescent="0.2">
      <c r="W68" s="90" t="str">
        <f t="shared" si="16"/>
        <v/>
      </c>
      <c r="X68" s="90" t="str">
        <f t="shared" si="17"/>
        <v/>
      </c>
      <c r="Y68" s="90" t="str">
        <f t="shared" si="18"/>
        <v/>
      </c>
      <c r="Z68" s="91">
        <f t="shared" si="19"/>
        <v>0</v>
      </c>
      <c r="AA68" s="90" t="str">
        <f t="shared" si="13"/>
        <v/>
      </c>
      <c r="AB68" s="90" t="str">
        <f t="shared" si="15"/>
        <v/>
      </c>
    </row>
    <row r="69" spans="23:28" x14ac:dyDescent="0.2">
      <c r="W69" s="90" t="str">
        <f t="shared" si="16"/>
        <v/>
      </c>
      <c r="X69" s="90" t="str">
        <f t="shared" si="17"/>
        <v/>
      </c>
      <c r="Y69" s="90" t="str">
        <f t="shared" si="18"/>
        <v/>
      </c>
      <c r="Z69" s="91">
        <f t="shared" si="19"/>
        <v>0</v>
      </c>
      <c r="AA69" s="90" t="str">
        <f t="shared" ref="AA69:AA73" si="23">IF(ISNUMBER(X69)=TRUE(),X69-Y69/100000-Z69/1000000000,"")</f>
        <v/>
      </c>
      <c r="AB69" s="90" t="str">
        <f t="shared" si="15"/>
        <v/>
      </c>
    </row>
    <row r="70" spans="23:28" x14ac:dyDescent="0.2">
      <c r="W70" s="90" t="str">
        <f t="shared" si="16"/>
        <v/>
      </c>
      <c r="X70" s="90" t="str">
        <f t="shared" si="17"/>
        <v/>
      </c>
      <c r="Y70" s="90" t="str">
        <f t="shared" si="18"/>
        <v/>
      </c>
      <c r="Z70" s="91">
        <f t="shared" si="19"/>
        <v>0</v>
      </c>
      <c r="AA70" s="90" t="str">
        <f t="shared" si="23"/>
        <v/>
      </c>
      <c r="AB70" s="90" t="str">
        <f t="shared" si="15"/>
        <v/>
      </c>
    </row>
    <row r="71" spans="23:28" x14ac:dyDescent="0.2">
      <c r="W71" s="90" t="str">
        <f t="shared" si="16"/>
        <v/>
      </c>
      <c r="X71" s="90" t="str">
        <f t="shared" si="17"/>
        <v/>
      </c>
      <c r="Y71" s="90" t="str">
        <f t="shared" si="18"/>
        <v/>
      </c>
      <c r="Z71" s="91">
        <f t="shared" si="19"/>
        <v>0</v>
      </c>
      <c r="AA71" s="90" t="str">
        <f t="shared" si="23"/>
        <v/>
      </c>
      <c r="AB71" s="90" t="str">
        <f t="shared" si="15"/>
        <v/>
      </c>
    </row>
    <row r="72" spans="23:28" x14ac:dyDescent="0.2">
      <c r="W72" s="90" t="str">
        <f t="shared" si="16"/>
        <v/>
      </c>
      <c r="X72" s="90" t="str">
        <f t="shared" si="17"/>
        <v/>
      </c>
      <c r="Y72" s="90" t="str">
        <f t="shared" si="18"/>
        <v/>
      </c>
      <c r="Z72" s="91">
        <f t="shared" si="19"/>
        <v>0</v>
      </c>
      <c r="AA72" s="90" t="str">
        <f t="shared" si="23"/>
        <v/>
      </c>
      <c r="AB72" s="90" t="str">
        <f t="shared" si="15"/>
        <v/>
      </c>
    </row>
    <row r="73" spans="23:28" x14ac:dyDescent="0.2">
      <c r="W73" s="90" t="str">
        <f t="shared" si="16"/>
        <v/>
      </c>
      <c r="X73" s="90" t="str">
        <f t="shared" si="17"/>
        <v/>
      </c>
      <c r="Y73" s="90" t="str">
        <f t="shared" si="18"/>
        <v/>
      </c>
      <c r="Z73" s="91">
        <f t="shared" si="19"/>
        <v>0</v>
      </c>
      <c r="AA73" s="90" t="str">
        <f t="shared" si="23"/>
        <v/>
      </c>
      <c r="AB73" s="90" t="str">
        <f t="shared" si="15"/>
        <v/>
      </c>
    </row>
  </sheetData>
  <sortState ref="B10:U50">
    <sortCondition ref="T10:T50"/>
    <sortCondition descending="1" ref="U10:U50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6">
    <dataValidation type="custom" allowBlank="1" showInputMessage="1" showErrorMessage="1" errorTitle="Stani!" error="Polje sa formulom i nije dopušteno ništa mjenjati!" promptTitle="POZOR!" prompt="Polje sa formulom, ne upisuj ništa!" sqref="T10:T15" xr:uid="{00000000-0002-0000-0300-000000000000}">
      <formula1>IF(ISNUMBER(IZ10)=TRUE(),SUM(IZ10,JB10,JD10,JF10,JH10,JJ10,JL10,JN10),"")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6:T17" xr:uid="{00000000-0002-0000-0300-000001000000}">
      <formula1>IF(ISNUMBER(IZ17)=TRUE(),SUM(IZ17,JB17,JD17,JF17,JH17,JJ17,JL17,JN17),"")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30:T33" xr:uid="{00000000-0002-0000-0300-000002000000}">
      <formula1>IF(ISNUMBER(IZ42)=TRUE(),SUM(IZ42,JB42,JD42,JF42,JH42,JJ42,JL42,JN42),"")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34:T59" xr:uid="{00000000-0002-0000-0300-000003000000}">
      <formula1>IF(ISNUMBER(IZ48)=TRUE(),SUM(IZ48,JB48,JD48,JF48,JH48,JJ48,JL48,JN48),"")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8:T21" xr:uid="{00000000-0002-0000-0300-000004000000}">
      <formula1>IF(ISNUMBER(IZ28)=TRUE(),SUM(IZ28,JB28,JD28,JF28,JH28,JJ28,JL28,JN28),"")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22:T29" xr:uid="{00000000-0002-0000-0300-000005000000}">
      <formula1>IF(ISNUMBER(IZ33)=TRUE(),SUM(IZ33,JB33,JD33,JF33,JH33,JJ33,JL33,JN33),"")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08000"/>
  </sheetPr>
  <dimension ref="A1:IW25"/>
  <sheetViews>
    <sheetView topLeftCell="A7" zoomScaleNormal="100" workbookViewId="0">
      <selection activeCell="B15" sqref="B15"/>
    </sheetView>
  </sheetViews>
  <sheetFormatPr defaultRowHeight="12.75" x14ac:dyDescent="0.2"/>
  <cols>
    <col min="1" max="1" width="4.5703125" style="23"/>
    <col min="2" max="2" width="17.140625" style="24"/>
    <col min="3" max="3" width="5.7109375" style="24"/>
    <col min="4" max="4" width="9.42578125" style="24"/>
    <col min="5" max="5" width="5.7109375" style="24"/>
    <col min="6" max="6" width="9.42578125" style="24"/>
    <col min="7" max="7" width="5.7109375" style="24"/>
    <col min="8" max="8" width="9.42578125" style="24"/>
    <col min="9" max="9" width="5.7109375" style="24"/>
    <col min="10" max="10" width="9.42578125" style="24"/>
    <col min="11" max="11" width="5.7109375" style="24"/>
    <col min="12" max="12" width="9.42578125" style="24"/>
    <col min="13" max="13" width="5.85546875" style="24"/>
    <col min="14" max="14" width="9.42578125" style="24"/>
    <col min="15" max="15" width="5.7109375" style="24"/>
    <col min="16" max="16" width="9.42578125" style="24"/>
    <col min="17" max="17" width="5.7109375" style="24"/>
    <col min="18" max="18" width="9.42578125" style="24"/>
    <col min="19" max="19" width="6.28515625" style="24"/>
    <col min="20" max="20" width="11" style="24"/>
    <col min="21" max="21" width="10" style="24"/>
    <col min="22" max="22" width="9.140625" style="24"/>
    <col min="23" max="27" width="0" style="24" hidden="1"/>
    <col min="28" max="257" width="9.140625" style="24"/>
  </cols>
  <sheetData>
    <row r="1" spans="1:38" x14ac:dyDescent="0.2">
      <c r="V1" s="24" t="s">
        <v>666</v>
      </c>
    </row>
    <row r="2" spans="1:38" x14ac:dyDescent="0.2"/>
    <row r="4" spans="1:38" ht="23.25" x14ac:dyDescent="0.35">
      <c r="C4" s="25" t="s">
        <v>0</v>
      </c>
      <c r="D4" s="26"/>
      <c r="K4" s="27" t="s">
        <v>1</v>
      </c>
    </row>
    <row r="5" spans="1:38" ht="23.25" x14ac:dyDescent="0.2">
      <c r="C5" s="28" t="s">
        <v>2</v>
      </c>
      <c r="K5" s="29" t="s">
        <v>302</v>
      </c>
    </row>
    <row r="6" spans="1:38" ht="23.25" x14ac:dyDescent="0.2">
      <c r="K6" s="30" t="s">
        <v>3</v>
      </c>
    </row>
    <row r="8" spans="1:38" s="31" customFormat="1" ht="20.25" customHeight="1" x14ac:dyDescent="0.2">
      <c r="A8" s="1848" t="s">
        <v>4</v>
      </c>
      <c r="B8" s="1849" t="s">
        <v>5</v>
      </c>
      <c r="C8" s="1846" t="s">
        <v>6</v>
      </c>
      <c r="D8" s="1846"/>
      <c r="E8" s="1845" t="s">
        <v>7</v>
      </c>
      <c r="F8" s="1845"/>
      <c r="G8" s="1846" t="s">
        <v>8</v>
      </c>
      <c r="H8" s="1846"/>
      <c r="I8" s="1845" t="s">
        <v>9</v>
      </c>
      <c r="J8" s="1845"/>
      <c r="K8" s="1846" t="s">
        <v>10</v>
      </c>
      <c r="L8" s="1846"/>
      <c r="M8" s="1845" t="s">
        <v>11</v>
      </c>
      <c r="N8" s="1845"/>
      <c r="O8" s="1846" t="s">
        <v>12</v>
      </c>
      <c r="P8" s="1846"/>
      <c r="Q8" s="1847" t="s">
        <v>13</v>
      </c>
      <c r="R8" s="1847"/>
      <c r="S8" s="1843" t="s">
        <v>18</v>
      </c>
      <c r="T8" s="1843"/>
      <c r="U8" s="1843"/>
    </row>
    <row r="9" spans="1:38" s="31" customFormat="1" ht="27.75" customHeight="1" x14ac:dyDescent="0.2">
      <c r="A9" s="1848"/>
      <c r="B9" s="1849"/>
      <c r="C9" s="1844" t="s">
        <v>375</v>
      </c>
      <c r="D9" s="1844"/>
      <c r="E9" s="1844" t="s">
        <v>376</v>
      </c>
      <c r="F9" s="1844"/>
      <c r="G9" s="1844" t="s">
        <v>377</v>
      </c>
      <c r="H9" s="1844"/>
      <c r="I9" s="1844" t="s">
        <v>378</v>
      </c>
      <c r="J9" s="1844"/>
      <c r="K9" s="1844" t="s">
        <v>379</v>
      </c>
      <c r="L9" s="1844"/>
      <c r="M9" s="1844" t="s">
        <v>380</v>
      </c>
      <c r="N9" s="1844"/>
      <c r="O9" s="1844" t="s">
        <v>381</v>
      </c>
      <c r="P9" s="1844"/>
      <c r="Q9" s="1844" t="s">
        <v>382</v>
      </c>
      <c r="R9" s="1844"/>
      <c r="S9" s="1843"/>
      <c r="T9" s="1843"/>
      <c r="U9" s="1843"/>
    </row>
    <row r="10" spans="1:38" s="31" customFormat="1" x14ac:dyDescent="0.2">
      <c r="A10" s="1848"/>
      <c r="B10" s="1849"/>
      <c r="C10" s="514"/>
      <c r="D10" s="515"/>
      <c r="E10" s="516"/>
      <c r="F10" s="517"/>
      <c r="G10" s="518"/>
      <c r="H10" s="519"/>
      <c r="I10" s="516"/>
      <c r="J10" s="517"/>
      <c r="K10" s="518"/>
      <c r="L10" s="519"/>
      <c r="M10" s="516"/>
      <c r="N10" s="517"/>
      <c r="O10" s="518"/>
      <c r="P10" s="519"/>
      <c r="Q10" s="516"/>
      <c r="R10" s="519"/>
      <c r="S10" s="518"/>
      <c r="T10" s="520"/>
      <c r="U10" s="521"/>
    </row>
    <row r="11" spans="1:38" s="31" customFormat="1" ht="15.75" x14ac:dyDescent="0.2">
      <c r="A11" s="522"/>
      <c r="B11" s="523"/>
      <c r="C11" s="514" t="s">
        <v>19</v>
      </c>
      <c r="D11" s="515" t="s">
        <v>20</v>
      </c>
      <c r="E11" s="524" t="s">
        <v>19</v>
      </c>
      <c r="F11" s="525" t="s">
        <v>20</v>
      </c>
      <c r="G11" s="514" t="s">
        <v>19</v>
      </c>
      <c r="H11" s="515" t="s">
        <v>20</v>
      </c>
      <c r="I11" s="524" t="s">
        <v>19</v>
      </c>
      <c r="J11" s="525" t="s">
        <v>20</v>
      </c>
      <c r="K11" s="514" t="s">
        <v>19</v>
      </c>
      <c r="L11" s="515" t="s">
        <v>20</v>
      </c>
      <c r="M11" s="524" t="s">
        <v>19</v>
      </c>
      <c r="N11" s="525" t="s">
        <v>20</v>
      </c>
      <c r="O11" s="514" t="s">
        <v>19</v>
      </c>
      <c r="P11" s="515" t="s">
        <v>20</v>
      </c>
      <c r="Q11" s="524" t="s">
        <v>19</v>
      </c>
      <c r="R11" s="515" t="s">
        <v>20</v>
      </c>
      <c r="S11" s="514" t="s">
        <v>19</v>
      </c>
      <c r="T11" s="526" t="s">
        <v>21</v>
      </c>
      <c r="U11" s="527" t="s">
        <v>22</v>
      </c>
    </row>
    <row r="12" spans="1:38" s="31" customFormat="1" ht="15.75" x14ac:dyDescent="0.2">
      <c r="A12" s="528"/>
      <c r="B12" s="529"/>
      <c r="C12" s="530"/>
      <c r="D12" s="531"/>
      <c r="E12" s="530"/>
      <c r="F12" s="532"/>
      <c r="G12" s="530"/>
      <c r="H12" s="531"/>
      <c r="I12" s="530"/>
      <c r="J12" s="532"/>
      <c r="K12" s="530"/>
      <c r="L12" s="531"/>
      <c r="M12" s="530"/>
      <c r="N12" s="532"/>
      <c r="O12" s="530"/>
      <c r="P12" s="531"/>
      <c r="Q12" s="530"/>
      <c r="R12" s="531"/>
      <c r="S12" s="530"/>
      <c r="T12" s="533"/>
      <c r="U12" s="534"/>
    </row>
    <row r="13" spans="1:38" s="33" customFormat="1" ht="42.75" customHeight="1" x14ac:dyDescent="0.2">
      <c r="A13" s="32">
        <v>1</v>
      </c>
      <c r="B13" s="1460" t="s">
        <v>113</v>
      </c>
      <c r="C13" s="272">
        <v>1</v>
      </c>
      <c r="D13" s="254">
        <v>31150</v>
      </c>
      <c r="E13" s="273">
        <v>3</v>
      </c>
      <c r="F13" s="261">
        <v>53300</v>
      </c>
      <c r="G13" s="272">
        <v>4</v>
      </c>
      <c r="H13" s="254">
        <v>34520</v>
      </c>
      <c r="I13" s="273">
        <v>1</v>
      </c>
      <c r="J13" s="261">
        <v>54005</v>
      </c>
      <c r="K13" s="272">
        <v>1</v>
      </c>
      <c r="L13" s="254">
        <v>8859</v>
      </c>
      <c r="M13" s="273">
        <v>1</v>
      </c>
      <c r="N13" s="261">
        <v>6587</v>
      </c>
      <c r="O13" s="272">
        <v>6</v>
      </c>
      <c r="P13" s="254">
        <v>38660</v>
      </c>
      <c r="Q13" s="273">
        <v>6</v>
      </c>
      <c r="R13" s="261">
        <v>1020</v>
      </c>
      <c r="S13" s="502">
        <f t="shared" ref="S13:T20" si="0">IF(ISNUMBER(C13)=TRUE(),SUM(C13,E13,G13,I13,K13,M13,O13,Q13),"")</f>
        <v>23</v>
      </c>
      <c r="T13" s="503">
        <f t="shared" si="0"/>
        <v>228101</v>
      </c>
      <c r="U13" s="793">
        <f t="shared" ref="U13:U20" si="1">IF(ISNUMBER(AA13)=TRUE(),AA13,"")</f>
        <v>1</v>
      </c>
      <c r="W13" s="33">
        <f t="shared" ref="W13:W21" si="2">IF(ISNUMBER(S13)=TRUE(),S13,"")</f>
        <v>23</v>
      </c>
      <c r="X13" s="33">
        <f t="shared" ref="X13:X21" si="3">IF(ISNUMBER(T13)=TRUE(),T13,"")</f>
        <v>228101</v>
      </c>
      <c r="Y13" s="34">
        <f t="shared" ref="Y13:Y21" si="4">MAX(D13,F13,H13,J13,L13,N13,P13,R13)</f>
        <v>54005</v>
      </c>
      <c r="Z13" s="33">
        <f t="shared" ref="Z13:Z21" si="5">IF(ISNUMBER(W13)=TRUE(),W13-X13/100000-Y13/1000000000,"")</f>
        <v>20.718935994999999</v>
      </c>
      <c r="AA13" s="33">
        <f t="shared" ref="AA13:AA21" si="6">IF(ISNUMBER(Z13)=TRUE(),RANK(Z13,$Z$13:$Z$21,1),"")</f>
        <v>1</v>
      </c>
    </row>
    <row r="14" spans="1:38" s="33" customFormat="1" ht="42.75" customHeight="1" x14ac:dyDescent="0.2">
      <c r="A14" s="35">
        <v>2</v>
      </c>
      <c r="B14" s="1461" t="s">
        <v>365</v>
      </c>
      <c r="C14" s="274">
        <v>3</v>
      </c>
      <c r="D14" s="262">
        <v>22420</v>
      </c>
      <c r="E14" s="275">
        <v>7</v>
      </c>
      <c r="F14" s="263">
        <v>40080</v>
      </c>
      <c r="G14" s="274">
        <v>3</v>
      </c>
      <c r="H14" s="262">
        <v>24655</v>
      </c>
      <c r="I14" s="275">
        <v>2</v>
      </c>
      <c r="J14" s="263">
        <v>48130</v>
      </c>
      <c r="K14" s="274">
        <v>2</v>
      </c>
      <c r="L14" s="262">
        <v>9597</v>
      </c>
      <c r="M14" s="275">
        <v>2</v>
      </c>
      <c r="N14" s="263">
        <v>4531</v>
      </c>
      <c r="O14" s="274">
        <v>5</v>
      </c>
      <c r="P14" s="262">
        <v>54250</v>
      </c>
      <c r="Q14" s="275">
        <v>1</v>
      </c>
      <c r="R14" s="263">
        <v>3200</v>
      </c>
      <c r="S14" s="504">
        <f t="shared" si="0"/>
        <v>25</v>
      </c>
      <c r="T14" s="505">
        <f t="shared" si="0"/>
        <v>206863</v>
      </c>
      <c r="U14" s="793">
        <f t="shared" si="1"/>
        <v>2</v>
      </c>
      <c r="W14" s="33">
        <f t="shared" si="2"/>
        <v>25</v>
      </c>
      <c r="X14" s="33">
        <f t="shared" si="3"/>
        <v>206863</v>
      </c>
      <c r="Y14" s="34">
        <f t="shared" si="4"/>
        <v>54250</v>
      </c>
      <c r="Z14" s="33">
        <f t="shared" si="5"/>
        <v>22.93131575</v>
      </c>
      <c r="AA14" s="33">
        <f t="shared" si="6"/>
        <v>2</v>
      </c>
    </row>
    <row r="15" spans="1:38" s="33" customFormat="1" ht="42.75" customHeight="1" x14ac:dyDescent="0.2">
      <c r="A15" s="35">
        <v>3</v>
      </c>
      <c r="B15" s="1461" t="s">
        <v>76</v>
      </c>
      <c r="C15" s="36">
        <v>4</v>
      </c>
      <c r="D15" s="37">
        <v>23630</v>
      </c>
      <c r="E15" s="38">
        <v>1</v>
      </c>
      <c r="F15" s="39">
        <v>48060</v>
      </c>
      <c r="G15" s="1043">
        <v>6</v>
      </c>
      <c r="H15" s="1044">
        <v>23095</v>
      </c>
      <c r="I15" s="1045">
        <v>5</v>
      </c>
      <c r="J15" s="1046">
        <v>47840</v>
      </c>
      <c r="K15" s="1043">
        <v>6</v>
      </c>
      <c r="L15" s="1044">
        <v>4894</v>
      </c>
      <c r="M15" s="1045">
        <v>7</v>
      </c>
      <c r="N15" s="1046">
        <v>3140</v>
      </c>
      <c r="O15" s="1043">
        <v>4</v>
      </c>
      <c r="P15" s="1044">
        <v>41440</v>
      </c>
      <c r="Q15" s="38">
        <v>2</v>
      </c>
      <c r="R15" s="39">
        <v>2905</v>
      </c>
      <c r="S15" s="502">
        <f t="shared" si="0"/>
        <v>35</v>
      </c>
      <c r="T15" s="1068">
        <f t="shared" si="0"/>
        <v>195004</v>
      </c>
      <c r="U15" s="793">
        <f t="shared" si="1"/>
        <v>3</v>
      </c>
      <c r="W15" s="33">
        <f t="shared" si="2"/>
        <v>35</v>
      </c>
      <c r="X15" s="33">
        <f t="shared" si="3"/>
        <v>195004</v>
      </c>
      <c r="Y15" s="34">
        <f t="shared" si="4"/>
        <v>48060</v>
      </c>
      <c r="Z15" s="33">
        <f t="shared" si="5"/>
        <v>33.049911940000001</v>
      </c>
      <c r="AA15" s="33">
        <f t="shared" si="6"/>
        <v>3</v>
      </c>
    </row>
    <row r="16" spans="1:38" s="33" customFormat="1" ht="42.75" customHeight="1" x14ac:dyDescent="0.2">
      <c r="A16" s="35">
        <v>4</v>
      </c>
      <c r="B16" s="1461" t="s">
        <v>73</v>
      </c>
      <c r="C16" s="36">
        <v>5</v>
      </c>
      <c r="D16" s="37">
        <v>22550</v>
      </c>
      <c r="E16" s="38">
        <v>8</v>
      </c>
      <c r="F16" s="39">
        <v>33880</v>
      </c>
      <c r="G16" s="1043">
        <v>2</v>
      </c>
      <c r="H16" s="1044">
        <v>26770</v>
      </c>
      <c r="I16" s="1045">
        <v>8</v>
      </c>
      <c r="J16" s="1046">
        <v>37145</v>
      </c>
      <c r="K16" s="1043">
        <v>3</v>
      </c>
      <c r="L16" s="1044">
        <v>8467</v>
      </c>
      <c r="M16" s="1045">
        <v>4</v>
      </c>
      <c r="N16" s="1046">
        <v>3769</v>
      </c>
      <c r="O16" s="1043">
        <v>1</v>
      </c>
      <c r="P16" s="1044">
        <v>43315</v>
      </c>
      <c r="Q16" s="38">
        <v>4</v>
      </c>
      <c r="R16" s="39">
        <v>1830</v>
      </c>
      <c r="S16" s="504">
        <f t="shared" si="0"/>
        <v>35</v>
      </c>
      <c r="T16" s="506">
        <f t="shared" si="0"/>
        <v>177726</v>
      </c>
      <c r="U16" s="793">
        <f t="shared" si="1"/>
        <v>4</v>
      </c>
      <c r="W16" s="33">
        <f t="shared" si="2"/>
        <v>35</v>
      </c>
      <c r="X16" s="33">
        <f t="shared" si="3"/>
        <v>177726</v>
      </c>
      <c r="Y16" s="34">
        <f t="shared" si="4"/>
        <v>43315</v>
      </c>
      <c r="Z16" s="33">
        <f t="shared" si="5"/>
        <v>33.222696685000003</v>
      </c>
      <c r="AA16" s="33">
        <f t="shared" si="6"/>
        <v>4</v>
      </c>
      <c r="AL16" s="251" t="s">
        <v>32</v>
      </c>
    </row>
    <row r="17" spans="1:257" s="33" customFormat="1" ht="42.75" customHeight="1" x14ac:dyDescent="0.2">
      <c r="A17" s="35">
        <v>5</v>
      </c>
      <c r="B17" s="1461" t="s">
        <v>213</v>
      </c>
      <c r="C17" s="36">
        <v>2</v>
      </c>
      <c r="D17" s="37">
        <v>27760</v>
      </c>
      <c r="E17" s="38">
        <v>5</v>
      </c>
      <c r="F17" s="39">
        <v>38810</v>
      </c>
      <c r="G17" s="1043">
        <v>1</v>
      </c>
      <c r="H17" s="1044">
        <v>33600</v>
      </c>
      <c r="I17" s="1045">
        <v>7</v>
      </c>
      <c r="J17" s="1046">
        <v>39370</v>
      </c>
      <c r="K17" s="1043">
        <v>5</v>
      </c>
      <c r="L17" s="1044">
        <v>6477</v>
      </c>
      <c r="M17" s="1045">
        <v>3</v>
      </c>
      <c r="N17" s="1046">
        <v>4762</v>
      </c>
      <c r="O17" s="1043">
        <v>7</v>
      </c>
      <c r="P17" s="1044">
        <v>22015</v>
      </c>
      <c r="Q17" s="38">
        <v>5</v>
      </c>
      <c r="R17" s="39">
        <v>900</v>
      </c>
      <c r="S17" s="502">
        <f t="shared" si="0"/>
        <v>35</v>
      </c>
      <c r="T17" s="1068">
        <f t="shared" si="0"/>
        <v>173694</v>
      </c>
      <c r="U17" s="793">
        <f t="shared" si="1"/>
        <v>5</v>
      </c>
      <c r="W17" s="33">
        <f t="shared" si="2"/>
        <v>35</v>
      </c>
      <c r="X17" s="33">
        <f t="shared" si="3"/>
        <v>173694</v>
      </c>
      <c r="Y17" s="34">
        <f t="shared" si="4"/>
        <v>39370</v>
      </c>
      <c r="Z17" s="33">
        <f t="shared" si="5"/>
        <v>33.26302063</v>
      </c>
      <c r="AA17" s="33">
        <f t="shared" si="6"/>
        <v>5</v>
      </c>
    </row>
    <row r="18" spans="1:257" s="33" customFormat="1" ht="42.75" customHeight="1" x14ac:dyDescent="0.2">
      <c r="A18" s="35">
        <v>6</v>
      </c>
      <c r="B18" s="1461" t="s">
        <v>74</v>
      </c>
      <c r="C18" s="1043">
        <v>7</v>
      </c>
      <c r="D18" s="1044">
        <v>19200</v>
      </c>
      <c r="E18" s="1045">
        <v>2</v>
      </c>
      <c r="F18" s="1046">
        <v>46310</v>
      </c>
      <c r="G18" s="1043">
        <v>8</v>
      </c>
      <c r="H18" s="1044">
        <v>21030</v>
      </c>
      <c r="I18" s="1045">
        <v>3</v>
      </c>
      <c r="J18" s="1046">
        <v>45080</v>
      </c>
      <c r="K18" s="1043">
        <v>4</v>
      </c>
      <c r="L18" s="1044">
        <v>6803</v>
      </c>
      <c r="M18" s="1045">
        <v>6</v>
      </c>
      <c r="N18" s="1046">
        <v>2923</v>
      </c>
      <c r="O18" s="1043">
        <v>8</v>
      </c>
      <c r="P18" s="1044">
        <v>13360</v>
      </c>
      <c r="Q18" s="1045">
        <v>3</v>
      </c>
      <c r="R18" s="1046">
        <v>1935</v>
      </c>
      <c r="S18" s="504">
        <f t="shared" si="0"/>
        <v>41</v>
      </c>
      <c r="T18" s="506">
        <f t="shared" si="0"/>
        <v>156641</v>
      </c>
      <c r="U18" s="793">
        <f t="shared" si="1"/>
        <v>6</v>
      </c>
      <c r="W18" s="33">
        <f t="shared" si="2"/>
        <v>41</v>
      </c>
      <c r="X18" s="33">
        <f t="shared" si="3"/>
        <v>156641</v>
      </c>
      <c r="Y18" s="34">
        <f t="shared" si="4"/>
        <v>46310</v>
      </c>
      <c r="Z18" s="33">
        <f t="shared" si="5"/>
        <v>39.43354369</v>
      </c>
      <c r="AA18" s="33">
        <f t="shared" si="6"/>
        <v>6</v>
      </c>
    </row>
    <row r="19" spans="1:257" s="33" customFormat="1" ht="42.75" customHeight="1" x14ac:dyDescent="0.2">
      <c r="A19" s="35">
        <v>7</v>
      </c>
      <c r="B19" s="1461" t="s">
        <v>243</v>
      </c>
      <c r="C19" s="1043">
        <v>8</v>
      </c>
      <c r="D19" s="1044">
        <v>14460</v>
      </c>
      <c r="E19" s="1045">
        <v>6</v>
      </c>
      <c r="F19" s="1046">
        <v>42380</v>
      </c>
      <c r="G19" s="1043">
        <v>5</v>
      </c>
      <c r="H19" s="1044">
        <v>22440</v>
      </c>
      <c r="I19" s="1045">
        <v>4</v>
      </c>
      <c r="J19" s="1046">
        <v>41250</v>
      </c>
      <c r="K19" s="1043">
        <v>7</v>
      </c>
      <c r="L19" s="1044">
        <v>5144</v>
      </c>
      <c r="M19" s="1045">
        <v>5</v>
      </c>
      <c r="N19" s="1046">
        <v>7471</v>
      </c>
      <c r="O19" s="1043">
        <v>3</v>
      </c>
      <c r="P19" s="1044">
        <v>42525</v>
      </c>
      <c r="Q19" s="1045">
        <v>8</v>
      </c>
      <c r="R19" s="1046">
        <v>745</v>
      </c>
      <c r="S19" s="502">
        <f t="shared" si="0"/>
        <v>46</v>
      </c>
      <c r="T19" s="1068">
        <f t="shared" si="0"/>
        <v>176415</v>
      </c>
      <c r="U19" s="793">
        <f t="shared" si="1"/>
        <v>7</v>
      </c>
      <c r="W19" s="33">
        <f t="shared" si="2"/>
        <v>46</v>
      </c>
      <c r="X19" s="33">
        <f t="shared" si="3"/>
        <v>176415</v>
      </c>
      <c r="Y19" s="34">
        <f t="shared" si="4"/>
        <v>42525</v>
      </c>
      <c r="Z19" s="33">
        <f t="shared" si="5"/>
        <v>44.235807475000001</v>
      </c>
      <c r="AA19" s="33">
        <f t="shared" si="6"/>
        <v>7</v>
      </c>
    </row>
    <row r="20" spans="1:257" s="33" customFormat="1" ht="42.75" customHeight="1" thickBot="1" x14ac:dyDescent="0.25">
      <c r="A20" s="40">
        <v>8</v>
      </c>
      <c r="B20" s="1462" t="s">
        <v>366</v>
      </c>
      <c r="C20" s="1047">
        <v>6</v>
      </c>
      <c r="D20" s="1048">
        <v>22540</v>
      </c>
      <c r="E20" s="1049">
        <v>4</v>
      </c>
      <c r="F20" s="1050">
        <v>42500</v>
      </c>
      <c r="G20" s="1043">
        <v>7</v>
      </c>
      <c r="H20" s="1048">
        <v>13170</v>
      </c>
      <c r="I20" s="1049">
        <v>6</v>
      </c>
      <c r="J20" s="1050">
        <v>43425</v>
      </c>
      <c r="K20" s="1047">
        <v>8</v>
      </c>
      <c r="L20" s="1048">
        <v>2753</v>
      </c>
      <c r="M20" s="1047">
        <v>8</v>
      </c>
      <c r="N20" s="1050">
        <v>4052</v>
      </c>
      <c r="O20" s="1047">
        <v>2</v>
      </c>
      <c r="P20" s="1048">
        <v>44110</v>
      </c>
      <c r="Q20" s="1049">
        <v>7</v>
      </c>
      <c r="R20" s="1050">
        <v>975</v>
      </c>
      <c r="S20" s="507">
        <f t="shared" si="0"/>
        <v>48</v>
      </c>
      <c r="T20" s="508">
        <f t="shared" si="0"/>
        <v>173525</v>
      </c>
      <c r="U20" s="794">
        <f t="shared" si="1"/>
        <v>8</v>
      </c>
      <c r="W20" s="33">
        <f t="shared" si="2"/>
        <v>48</v>
      </c>
      <c r="X20" s="33">
        <f t="shared" si="3"/>
        <v>173525</v>
      </c>
      <c r="Y20" s="34">
        <f t="shared" si="4"/>
        <v>44110</v>
      </c>
      <c r="Z20" s="33">
        <f t="shared" si="5"/>
        <v>46.264705890000002</v>
      </c>
      <c r="AA20" s="33">
        <f t="shared" si="6"/>
        <v>8</v>
      </c>
    </row>
    <row r="21" spans="1:257" s="33" customFormat="1" ht="42.75" customHeight="1" thickTop="1" x14ac:dyDescent="0.2">
      <c r="A21" s="41"/>
      <c r="B21" s="42"/>
      <c r="C21" s="43"/>
      <c r="D21" s="44"/>
      <c r="E21" s="43"/>
      <c r="F21" s="44"/>
      <c r="G21" s="43"/>
      <c r="H21" s="44"/>
      <c r="I21" s="45"/>
      <c r="J21" s="44"/>
      <c r="K21" s="43"/>
      <c r="L21" s="44"/>
      <c r="M21" s="45"/>
      <c r="N21" s="46"/>
      <c r="O21" s="45"/>
      <c r="P21" s="46"/>
      <c r="Q21" s="45"/>
      <c r="R21" s="46"/>
      <c r="S21" s="47" t="str">
        <f t="shared" ref="S21" si="7">IF(ISNUMBER(C21)=TRUE(),SUM(C21,E21,G21,I21,K21,M21,O21,Q21),"")</f>
        <v/>
      </c>
      <c r="T21" s="46" t="str">
        <f t="shared" ref="T21" si="8">IF(ISNUMBER(D21)=TRUE(),SUM(D21,F21,H21,J21,L21,N21,P21,R21),"")</f>
        <v/>
      </c>
      <c r="U21" s="48" t="str">
        <f t="shared" ref="U21" si="9">IF(ISNUMBER(AA21)=TRUE(),AA21,"")</f>
        <v/>
      </c>
      <c r="V21" s="49"/>
      <c r="W21" s="33" t="str">
        <f t="shared" si="2"/>
        <v/>
      </c>
      <c r="X21" s="33" t="str">
        <f t="shared" si="3"/>
        <v/>
      </c>
      <c r="Y21" s="34">
        <f t="shared" si="4"/>
        <v>0</v>
      </c>
      <c r="Z21" s="33" t="str">
        <f t="shared" si="5"/>
        <v/>
      </c>
      <c r="AA21" s="33" t="str">
        <f t="shared" si="6"/>
        <v/>
      </c>
    </row>
    <row r="22" spans="1:257" s="325" customFormat="1" ht="18" x14ac:dyDescent="0.25">
      <c r="A22" s="1422" t="s">
        <v>906</v>
      </c>
      <c r="B22" s="1420" t="s">
        <v>907</v>
      </c>
      <c r="C22" s="1420" t="s">
        <v>908</v>
      </c>
      <c r="D22" s="322"/>
      <c r="E22" s="320"/>
      <c r="F22" s="320"/>
      <c r="G22" s="320"/>
      <c r="H22" s="1420" t="s">
        <v>909</v>
      </c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  <c r="IW22" s="320"/>
    </row>
    <row r="23" spans="1:257" ht="15.75" x14ac:dyDescent="0.25">
      <c r="A23" s="50"/>
      <c r="B23" s="52" t="s">
        <v>32</v>
      </c>
      <c r="C23" s="52"/>
      <c r="D23" s="52"/>
      <c r="E23" s="52"/>
      <c r="F23" s="52"/>
      <c r="G23" s="53"/>
      <c r="H23" s="53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5" spans="1:257" ht="15.75" x14ac:dyDescent="0.25">
      <c r="A25" s="54" t="s">
        <v>32</v>
      </c>
      <c r="B25" s="55"/>
      <c r="C25" s="55"/>
      <c r="D25" s="55" t="s">
        <v>32</v>
      </c>
      <c r="E25" s="55"/>
    </row>
  </sheetData>
  <sortState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</sheetPr>
  <dimension ref="A1:IW57"/>
  <sheetViews>
    <sheetView zoomScale="90" zoomScaleNormal="90" workbookViewId="0">
      <selection activeCell="AC10" sqref="AC10"/>
    </sheetView>
  </sheetViews>
  <sheetFormatPr defaultRowHeight="15" x14ac:dyDescent="0.2"/>
  <cols>
    <col min="1" max="1" width="5.140625" style="56"/>
    <col min="2" max="2" width="21.85546875" style="57"/>
    <col min="3" max="3" width="19.85546875" style="24"/>
    <col min="4" max="4" width="5.7109375" style="24"/>
    <col min="5" max="5" width="9.28515625" style="58"/>
    <col min="6" max="6" width="5.7109375" style="24"/>
    <col min="7" max="7" width="9.28515625" style="58"/>
    <col min="8" max="8" width="5.7109375" style="24"/>
    <col min="9" max="9" width="9.28515625" style="58"/>
    <col min="10" max="10" width="5.7109375" style="24"/>
    <col min="11" max="11" width="9.28515625" style="58"/>
    <col min="12" max="12" width="5.7109375" style="24"/>
    <col min="13" max="13" width="9.28515625" style="58"/>
    <col min="14" max="14" width="5.7109375" style="24"/>
    <col min="15" max="15" width="9.28515625" style="58"/>
    <col min="16" max="16" width="5.7109375" style="24"/>
    <col min="17" max="17" width="9.28515625" style="58"/>
    <col min="18" max="18" width="5.7109375" style="24"/>
    <col min="19" max="19" width="9.28515625" style="58"/>
    <col min="20" max="20" width="11" style="24"/>
    <col min="21" max="21" width="10" style="58"/>
    <col min="22" max="22" width="10.5703125" style="24"/>
    <col min="23" max="28" width="0" style="24" hidden="1"/>
    <col min="29" max="257" width="9.140625" style="24"/>
  </cols>
  <sheetData>
    <row r="1" spans="1:28" ht="23.25" x14ac:dyDescent="0.35">
      <c r="B1" s="1827" t="s">
        <v>0</v>
      </c>
      <c r="C1" s="1827"/>
      <c r="K1" s="59" t="s">
        <v>1</v>
      </c>
      <c r="Q1" s="24"/>
    </row>
    <row r="2" spans="1:28" ht="23.25" x14ac:dyDescent="0.35">
      <c r="B2" s="1828" t="s">
        <v>2</v>
      </c>
      <c r="C2" s="1828"/>
      <c r="K2" s="59" t="s">
        <v>303</v>
      </c>
      <c r="Y2" s="51"/>
    </row>
    <row r="3" spans="1:28" ht="23.25" x14ac:dyDescent="0.35">
      <c r="K3" s="59" t="s">
        <v>29</v>
      </c>
    </row>
    <row r="4" spans="1:28" x14ac:dyDescent="0.2">
      <c r="B4" s="60"/>
      <c r="D4" s="61"/>
      <c r="E4" s="62"/>
      <c r="H4" s="61"/>
      <c r="I4" s="62"/>
      <c r="L4" s="61"/>
      <c r="M4" s="62"/>
      <c r="P4" s="61"/>
      <c r="Q4" s="62"/>
    </row>
    <row r="5" spans="1:28" s="31" customFormat="1" ht="20.25" customHeight="1" thickTop="1" thickBot="1" x14ac:dyDescent="0.25">
      <c r="A5" s="1848" t="s">
        <v>4</v>
      </c>
      <c r="B5" s="1850" t="s">
        <v>30</v>
      </c>
      <c r="C5" s="1851" t="s">
        <v>5</v>
      </c>
      <c r="D5" s="1845" t="s">
        <v>6</v>
      </c>
      <c r="E5" s="1845"/>
      <c r="F5" s="1846" t="s">
        <v>7</v>
      </c>
      <c r="G5" s="1846"/>
      <c r="H5" s="1845" t="s">
        <v>8</v>
      </c>
      <c r="I5" s="1845"/>
      <c r="J5" s="1846" t="s">
        <v>9</v>
      </c>
      <c r="K5" s="1846"/>
      <c r="L5" s="1845" t="s">
        <v>10</v>
      </c>
      <c r="M5" s="1845"/>
      <c r="N5" s="1846" t="s">
        <v>11</v>
      </c>
      <c r="O5" s="1846"/>
      <c r="P5" s="1845" t="s">
        <v>12</v>
      </c>
      <c r="Q5" s="1845"/>
      <c r="R5" s="1846" t="s">
        <v>13</v>
      </c>
      <c r="S5" s="1846"/>
      <c r="T5" s="1843" t="s">
        <v>18</v>
      </c>
      <c r="U5" s="1843"/>
      <c r="V5" s="1843"/>
    </row>
    <row r="6" spans="1:28" s="31" customFormat="1" ht="33" customHeight="1" thickTop="1" thickBot="1" x14ac:dyDescent="0.25">
      <c r="A6" s="1848"/>
      <c r="B6" s="1850"/>
      <c r="C6" s="1851"/>
      <c r="D6" s="1844" t="s">
        <v>375</v>
      </c>
      <c r="E6" s="1844"/>
      <c r="F6" s="1844" t="s">
        <v>376</v>
      </c>
      <c r="G6" s="1844"/>
      <c r="H6" s="1844" t="s">
        <v>377</v>
      </c>
      <c r="I6" s="1844"/>
      <c r="J6" s="1844" t="s">
        <v>378</v>
      </c>
      <c r="K6" s="1844"/>
      <c r="L6" s="1844" t="s">
        <v>379</v>
      </c>
      <c r="M6" s="1844"/>
      <c r="N6" s="1844" t="s">
        <v>380</v>
      </c>
      <c r="O6" s="1844"/>
      <c r="P6" s="1844" t="s">
        <v>381</v>
      </c>
      <c r="Q6" s="1844"/>
      <c r="R6" s="1844" t="s">
        <v>382</v>
      </c>
      <c r="S6" s="1844"/>
      <c r="T6" s="1843"/>
      <c r="U6" s="1843"/>
      <c r="V6" s="1843"/>
    </row>
    <row r="7" spans="1:28" s="31" customFormat="1" ht="12.75" customHeight="1" thickTop="1" x14ac:dyDescent="0.2">
      <c r="A7" s="1848"/>
      <c r="B7" s="1850"/>
      <c r="C7" s="1851"/>
      <c r="D7" s="535"/>
      <c r="E7" s="536"/>
      <c r="F7" s="535"/>
      <c r="G7" s="537"/>
      <c r="H7" s="538"/>
      <c r="I7" s="536"/>
      <c r="J7" s="535"/>
      <c r="K7" s="537"/>
      <c r="L7" s="538"/>
      <c r="M7" s="536"/>
      <c r="N7" s="535"/>
      <c r="O7" s="539"/>
      <c r="P7" s="538"/>
      <c r="Q7" s="536"/>
      <c r="R7" s="535"/>
      <c r="S7" s="537"/>
      <c r="T7" s="538"/>
      <c r="U7" s="540"/>
      <c r="V7" s="541"/>
      <c r="W7" s="63"/>
      <c r="X7" s="64"/>
      <c r="Y7" s="64"/>
      <c r="Z7" s="64"/>
      <c r="AA7" s="64"/>
    </row>
    <row r="8" spans="1:28" s="31" customFormat="1" ht="12.75" customHeight="1" x14ac:dyDescent="0.2">
      <c r="A8" s="522"/>
      <c r="B8" s="542"/>
      <c r="C8" s="543"/>
      <c r="D8" s="544" t="s">
        <v>19</v>
      </c>
      <c r="E8" s="545" t="s">
        <v>20</v>
      </c>
      <c r="F8" s="544" t="s">
        <v>19</v>
      </c>
      <c r="G8" s="546" t="s">
        <v>20</v>
      </c>
      <c r="H8" s="547" t="s">
        <v>19</v>
      </c>
      <c r="I8" s="545" t="s">
        <v>20</v>
      </c>
      <c r="J8" s="544" t="s">
        <v>19</v>
      </c>
      <c r="K8" s="546" t="s">
        <v>20</v>
      </c>
      <c r="L8" s="547" t="s">
        <v>19</v>
      </c>
      <c r="M8" s="545" t="s">
        <v>20</v>
      </c>
      <c r="N8" s="544" t="s">
        <v>19</v>
      </c>
      <c r="O8" s="548" t="s">
        <v>20</v>
      </c>
      <c r="P8" s="547" t="s">
        <v>19</v>
      </c>
      <c r="Q8" s="545" t="s">
        <v>20</v>
      </c>
      <c r="R8" s="544" t="s">
        <v>19</v>
      </c>
      <c r="S8" s="546" t="s">
        <v>20</v>
      </c>
      <c r="T8" s="547" t="s">
        <v>19</v>
      </c>
      <c r="U8" s="549" t="s">
        <v>21</v>
      </c>
      <c r="V8" s="550" t="s">
        <v>22</v>
      </c>
      <c r="W8" s="65"/>
      <c r="X8" s="64"/>
      <c r="Y8" s="64"/>
      <c r="Z8" s="64"/>
      <c r="AA8" s="64"/>
    </row>
    <row r="9" spans="1:28" s="31" customFormat="1" ht="12.75" customHeight="1" thickBot="1" x14ac:dyDescent="0.25">
      <c r="A9" s="528"/>
      <c r="B9" s="551"/>
      <c r="C9" s="552"/>
      <c r="D9" s="553"/>
      <c r="E9" s="554"/>
      <c r="F9" s="553"/>
      <c r="G9" s="555"/>
      <c r="H9" s="553"/>
      <c r="I9" s="554"/>
      <c r="J9" s="553"/>
      <c r="K9" s="555"/>
      <c r="L9" s="553"/>
      <c r="M9" s="554"/>
      <c r="N9" s="553"/>
      <c r="O9" s="555"/>
      <c r="P9" s="553"/>
      <c r="Q9" s="554"/>
      <c r="R9" s="553"/>
      <c r="S9" s="555"/>
      <c r="T9" s="553"/>
      <c r="U9" s="556"/>
      <c r="V9" s="534"/>
      <c r="W9" s="65"/>
      <c r="X9" s="64"/>
      <c r="Y9" s="64"/>
      <c r="Z9" s="64"/>
      <c r="AA9" s="64"/>
    </row>
    <row r="10" spans="1:28" s="33" customFormat="1" ht="15" customHeight="1" thickTop="1" x14ac:dyDescent="0.2">
      <c r="A10" s="253">
        <v>1</v>
      </c>
      <c r="B10" s="1055" t="s">
        <v>58</v>
      </c>
      <c r="C10" s="1064" t="s">
        <v>113</v>
      </c>
      <c r="D10" s="1057">
        <v>1</v>
      </c>
      <c r="E10" s="1062">
        <v>11560</v>
      </c>
      <c r="F10" s="1063">
        <v>1</v>
      </c>
      <c r="G10" s="1065">
        <v>16430</v>
      </c>
      <c r="H10" s="1045">
        <v>1</v>
      </c>
      <c r="I10" s="1046">
        <v>17950</v>
      </c>
      <c r="J10" s="1063">
        <v>3</v>
      </c>
      <c r="K10" s="1056">
        <v>9905</v>
      </c>
      <c r="L10" s="68">
        <v>2</v>
      </c>
      <c r="M10" s="874">
        <v>2285</v>
      </c>
      <c r="N10" s="1039">
        <v>2</v>
      </c>
      <c r="O10" s="1046">
        <v>1919</v>
      </c>
      <c r="P10" s="1039">
        <v>1</v>
      </c>
      <c r="Q10" s="39">
        <v>23940</v>
      </c>
      <c r="R10" s="1039">
        <v>4</v>
      </c>
      <c r="S10" s="1059">
        <v>475</v>
      </c>
      <c r="T10" s="501">
        <f t="shared" ref="T10:T28" si="0">+D10+F10+H10+J10+L10+N10+P10+R10</f>
        <v>15</v>
      </c>
      <c r="U10" s="1068">
        <f t="shared" ref="U10:U28" si="1">E10+G10+I10+K10+M10+O10+Q10+S10</f>
        <v>84464</v>
      </c>
      <c r="V10" s="1041">
        <v>1</v>
      </c>
      <c r="W10" s="33">
        <f>IF(ISNUMBER(V10)=TRUE(),1,"")</f>
        <v>1</v>
      </c>
      <c r="X10" s="33">
        <f>IF(ISNUMBER(T10)=TRUE(),T10,"")</f>
        <v>15</v>
      </c>
      <c r="Y10" s="33">
        <f>IF(ISNUMBER(U10)=TRUE(),U10,"")</f>
        <v>84464</v>
      </c>
      <c r="Z10" s="34">
        <f>MAX(E10,G10,$J$10,K10,M10,O10,Q10,S10)</f>
        <v>23940</v>
      </c>
      <c r="AA10" s="33">
        <f>IF(ISNUMBER(X10)=TRUE(),X10-Y10/100000-Z10/1000000000,"")</f>
        <v>14.15533606</v>
      </c>
      <c r="AB10" s="33">
        <f>IF(ISNUMBER(AA10)=TRUE(),RANK(AA10,$AA$10:$AA$57,1),"")</f>
        <v>1</v>
      </c>
    </row>
    <row r="11" spans="1:28" s="33" customFormat="1" ht="15" customHeight="1" x14ac:dyDescent="0.2">
      <c r="A11" s="253">
        <v>2</v>
      </c>
      <c r="B11" s="1040" t="s">
        <v>384</v>
      </c>
      <c r="C11" s="1064" t="s">
        <v>28</v>
      </c>
      <c r="D11" s="68">
        <v>2</v>
      </c>
      <c r="E11" s="39">
        <v>5590</v>
      </c>
      <c r="F11" s="69">
        <v>3</v>
      </c>
      <c r="G11" s="37">
        <v>12780</v>
      </c>
      <c r="H11" s="68">
        <v>3</v>
      </c>
      <c r="I11" s="39">
        <v>12950</v>
      </c>
      <c r="J11" s="69">
        <v>4</v>
      </c>
      <c r="K11" s="37">
        <v>9550</v>
      </c>
      <c r="L11" s="68">
        <v>1</v>
      </c>
      <c r="M11" s="39">
        <v>3450</v>
      </c>
      <c r="N11" s="69">
        <v>3</v>
      </c>
      <c r="O11" s="37">
        <v>1237</v>
      </c>
      <c r="P11" s="68">
        <v>1</v>
      </c>
      <c r="Q11" s="1046">
        <v>30160</v>
      </c>
      <c r="R11" s="69">
        <v>6</v>
      </c>
      <c r="S11" s="37">
        <v>165</v>
      </c>
      <c r="T11" s="501">
        <f t="shared" si="0"/>
        <v>23</v>
      </c>
      <c r="U11" s="503">
        <f t="shared" si="1"/>
        <v>75882</v>
      </c>
      <c r="V11" s="1041">
        <v>2</v>
      </c>
      <c r="Z11" s="34"/>
    </row>
    <row r="12" spans="1:28" s="33" customFormat="1" ht="15" customHeight="1" x14ac:dyDescent="0.2">
      <c r="A12" s="255">
        <v>3</v>
      </c>
      <c r="B12" s="1040" t="s">
        <v>81</v>
      </c>
      <c r="C12" s="1064" t="s">
        <v>113</v>
      </c>
      <c r="D12" s="68">
        <v>4</v>
      </c>
      <c r="E12" s="1046">
        <v>3840</v>
      </c>
      <c r="F12" s="69">
        <v>6</v>
      </c>
      <c r="G12" s="37">
        <v>10750</v>
      </c>
      <c r="H12" s="1045">
        <v>2</v>
      </c>
      <c r="I12" s="1046">
        <v>15290</v>
      </c>
      <c r="J12" s="69">
        <v>1</v>
      </c>
      <c r="K12" s="37">
        <v>18290</v>
      </c>
      <c r="L12" s="68">
        <v>2</v>
      </c>
      <c r="M12" s="39">
        <v>2130</v>
      </c>
      <c r="N12" s="69">
        <v>2</v>
      </c>
      <c r="O12" s="37">
        <v>1707</v>
      </c>
      <c r="P12" s="1045">
        <v>6</v>
      </c>
      <c r="Q12" s="1046">
        <v>7545</v>
      </c>
      <c r="R12" s="69">
        <v>3</v>
      </c>
      <c r="S12" s="37">
        <v>330</v>
      </c>
      <c r="T12" s="501">
        <f t="shared" si="0"/>
        <v>26</v>
      </c>
      <c r="U12" s="1068">
        <f t="shared" si="1"/>
        <v>59882</v>
      </c>
      <c r="V12" s="1042">
        <v>3</v>
      </c>
      <c r="W12" s="33">
        <f t="shared" ref="W12:W13" si="2">IF(ISNUMBER(V12)=TRUE(),1,"")</f>
        <v>1</v>
      </c>
      <c r="X12" s="33">
        <f t="shared" ref="X12:Y13" si="3">IF(ISNUMBER(T12)=TRUE(),T12,"")</f>
        <v>26</v>
      </c>
      <c r="Y12" s="33">
        <f t="shared" si="3"/>
        <v>59882</v>
      </c>
      <c r="Z12" s="34">
        <f t="shared" ref="Z12:Z13" si="4">MAX(E12,G12,I12,K12,M12,O12,Q12,S12)</f>
        <v>18290</v>
      </c>
      <c r="AA12" s="33">
        <f t="shared" ref="AA12:AA17" si="5">IF(ISNUMBER(X12)=TRUE(),X12-Y12/100000-Z12/1000000000,"")</f>
        <v>25.40116171</v>
      </c>
      <c r="AB12" s="33">
        <f t="shared" ref="AB12:AB17" si="6">IF(ISNUMBER(AA12)=TRUE(),RANK(AA12,$AA$10:$AA$57,1),"")</f>
        <v>2</v>
      </c>
    </row>
    <row r="13" spans="1:28" s="33" customFormat="1" ht="15" customHeight="1" x14ac:dyDescent="0.2">
      <c r="A13" s="255">
        <v>4</v>
      </c>
      <c r="B13" s="67" t="s">
        <v>112</v>
      </c>
      <c r="C13" s="258" t="s">
        <v>113</v>
      </c>
      <c r="D13" s="275">
        <v>1</v>
      </c>
      <c r="E13" s="263">
        <v>7600</v>
      </c>
      <c r="F13" s="274">
        <v>2</v>
      </c>
      <c r="G13" s="262">
        <v>16840</v>
      </c>
      <c r="H13" s="1045">
        <v>7</v>
      </c>
      <c r="I13" s="1046">
        <v>680</v>
      </c>
      <c r="J13" s="274">
        <v>1</v>
      </c>
      <c r="K13" s="262">
        <v>12660</v>
      </c>
      <c r="L13" s="68">
        <v>1</v>
      </c>
      <c r="M13" s="39">
        <v>2737</v>
      </c>
      <c r="N13" s="274">
        <v>1</v>
      </c>
      <c r="O13" s="262">
        <v>1589</v>
      </c>
      <c r="P13" s="1045">
        <v>8</v>
      </c>
      <c r="Q13" s="1046">
        <v>5350</v>
      </c>
      <c r="R13" s="274">
        <v>5</v>
      </c>
      <c r="S13" s="262">
        <v>115</v>
      </c>
      <c r="T13" s="501">
        <f t="shared" si="0"/>
        <v>26</v>
      </c>
      <c r="U13" s="1068">
        <f t="shared" si="1"/>
        <v>47571</v>
      </c>
      <c r="V13" s="1042">
        <v>4</v>
      </c>
      <c r="W13" s="33">
        <f t="shared" si="2"/>
        <v>1</v>
      </c>
      <c r="X13" s="33">
        <f t="shared" si="3"/>
        <v>26</v>
      </c>
      <c r="Y13" s="33">
        <f t="shared" si="3"/>
        <v>47571</v>
      </c>
      <c r="Z13" s="34">
        <f t="shared" si="4"/>
        <v>16840</v>
      </c>
      <c r="AA13" s="33">
        <f t="shared" si="5"/>
        <v>25.52427316</v>
      </c>
      <c r="AB13" s="33">
        <f t="shared" si="6"/>
        <v>3</v>
      </c>
    </row>
    <row r="14" spans="1:28" s="33" customFormat="1" ht="15" customHeight="1" x14ac:dyDescent="0.2">
      <c r="A14" s="253">
        <v>5</v>
      </c>
      <c r="B14" s="1040" t="s">
        <v>87</v>
      </c>
      <c r="C14" s="1054" t="s">
        <v>86</v>
      </c>
      <c r="D14" s="1045">
        <v>5.5</v>
      </c>
      <c r="E14" s="1046">
        <v>8500</v>
      </c>
      <c r="F14" s="1043">
        <v>4</v>
      </c>
      <c r="G14" s="1044">
        <v>9130</v>
      </c>
      <c r="H14" s="68">
        <v>2</v>
      </c>
      <c r="I14" s="39">
        <v>2110</v>
      </c>
      <c r="J14" s="1043">
        <v>4</v>
      </c>
      <c r="K14" s="1044">
        <v>13510</v>
      </c>
      <c r="L14" s="68">
        <v>2</v>
      </c>
      <c r="M14" s="1046">
        <v>2263</v>
      </c>
      <c r="N14" s="1043">
        <v>5</v>
      </c>
      <c r="O14" s="1044">
        <v>733</v>
      </c>
      <c r="P14" s="1045">
        <v>4</v>
      </c>
      <c r="Q14" s="1046">
        <v>7990</v>
      </c>
      <c r="R14" s="1043">
        <v>3</v>
      </c>
      <c r="S14" s="1044">
        <v>720</v>
      </c>
      <c r="T14" s="1067">
        <f t="shared" si="0"/>
        <v>29.5</v>
      </c>
      <c r="U14" s="1068">
        <f t="shared" si="1"/>
        <v>44956</v>
      </c>
      <c r="V14" s="1041">
        <v>5</v>
      </c>
      <c r="W14" s="33" t="str">
        <f>IF(ISNUMBER(#REF!)=TRUE(),1,"")</f>
        <v/>
      </c>
      <c r="X14" s="33" t="str">
        <f>IF(ISNUMBER(#REF!)=TRUE(),#REF!,"")</f>
        <v/>
      </c>
      <c r="Y14" s="33" t="str">
        <f>IF(ISNUMBER(#REF!)=TRUE(),#REF!,"")</f>
        <v/>
      </c>
      <c r="Z14" s="34" t="e">
        <f>MAX(#REF!,#REF!,#REF!,#REF!,#REF!,#REF!,#REF!,#REF!)</f>
        <v>#REF!</v>
      </c>
      <c r="AA14" s="33" t="str">
        <f t="shared" si="5"/>
        <v/>
      </c>
      <c r="AB14" s="33" t="str">
        <f t="shared" si="6"/>
        <v/>
      </c>
    </row>
    <row r="15" spans="1:28" s="33" customFormat="1" ht="15" customHeight="1" x14ac:dyDescent="0.25">
      <c r="A15" s="255">
        <v>6</v>
      </c>
      <c r="B15" s="74" t="s">
        <v>253</v>
      </c>
      <c r="C15" s="1054" t="s">
        <v>213</v>
      </c>
      <c r="D15" s="1045">
        <v>2</v>
      </c>
      <c r="E15" s="1046">
        <v>7510</v>
      </c>
      <c r="F15" s="1043">
        <v>4</v>
      </c>
      <c r="G15" s="1044">
        <v>10410</v>
      </c>
      <c r="H15" s="1045">
        <v>1</v>
      </c>
      <c r="I15" s="1046">
        <v>17270</v>
      </c>
      <c r="J15" s="1043">
        <v>8</v>
      </c>
      <c r="K15" s="1044">
        <v>4695</v>
      </c>
      <c r="L15" s="68">
        <v>5</v>
      </c>
      <c r="M15" s="1046">
        <v>1400</v>
      </c>
      <c r="N15" s="1043">
        <v>5</v>
      </c>
      <c r="O15" s="1044">
        <v>1003</v>
      </c>
      <c r="P15" s="1045">
        <v>4</v>
      </c>
      <c r="Q15" s="1046">
        <v>11080</v>
      </c>
      <c r="R15" s="1043">
        <v>1</v>
      </c>
      <c r="S15" s="1044">
        <v>425</v>
      </c>
      <c r="T15" s="501">
        <f t="shared" si="0"/>
        <v>30</v>
      </c>
      <c r="U15" s="1068">
        <f t="shared" si="1"/>
        <v>53793</v>
      </c>
      <c r="V15" s="1042">
        <v>6</v>
      </c>
      <c r="W15" s="33">
        <f>IF(ISNUMBER(V14)=TRUE(),1,"")</f>
        <v>1</v>
      </c>
      <c r="X15" s="33">
        <f>IF(ISNUMBER(T14)=TRUE(),T14,"")</f>
        <v>29.5</v>
      </c>
      <c r="Y15" s="33">
        <f>IF(ISNUMBER(U14)=TRUE(),U14,"")</f>
        <v>44956</v>
      </c>
      <c r="Z15" s="34">
        <f>MAX(E14,G14,I14,K14,M14,O14,Q14,S14)</f>
        <v>13510</v>
      </c>
      <c r="AA15" s="33">
        <f t="shared" si="5"/>
        <v>29.05042649</v>
      </c>
      <c r="AB15" s="33">
        <f t="shared" si="6"/>
        <v>4</v>
      </c>
    </row>
    <row r="16" spans="1:28" s="33" customFormat="1" ht="15" customHeight="1" x14ac:dyDescent="0.2">
      <c r="A16" s="253">
        <v>7</v>
      </c>
      <c r="B16" s="67" t="s">
        <v>69</v>
      </c>
      <c r="C16" s="1054" t="s">
        <v>28</v>
      </c>
      <c r="D16" s="1045">
        <v>5</v>
      </c>
      <c r="E16" s="1046">
        <v>4620</v>
      </c>
      <c r="F16" s="1043">
        <v>5</v>
      </c>
      <c r="G16" s="1044">
        <v>8860</v>
      </c>
      <c r="H16" s="1045">
        <v>3</v>
      </c>
      <c r="I16" s="1046">
        <v>1660</v>
      </c>
      <c r="J16" s="1043">
        <v>6</v>
      </c>
      <c r="K16" s="1044">
        <v>13230</v>
      </c>
      <c r="L16" s="68">
        <v>3</v>
      </c>
      <c r="M16" s="1046">
        <v>2063</v>
      </c>
      <c r="N16" s="1043">
        <v>4</v>
      </c>
      <c r="O16" s="1044">
        <v>1054</v>
      </c>
      <c r="P16" s="1045">
        <v>2</v>
      </c>
      <c r="Q16" s="1046">
        <v>10370</v>
      </c>
      <c r="R16" s="1043">
        <v>2</v>
      </c>
      <c r="S16" s="1044">
        <v>1625</v>
      </c>
      <c r="T16" s="501">
        <f t="shared" si="0"/>
        <v>30</v>
      </c>
      <c r="U16" s="1068">
        <f t="shared" si="1"/>
        <v>43482</v>
      </c>
      <c r="V16" s="1041">
        <v>7</v>
      </c>
      <c r="W16" s="33">
        <f>IF(ISNUMBER(V15)=TRUE(),1,"")</f>
        <v>1</v>
      </c>
      <c r="X16" s="33">
        <f>IF(ISNUMBER(T15)=TRUE(),T15,"")</f>
        <v>30</v>
      </c>
      <c r="Y16" s="33">
        <f>IF(ISNUMBER(U15)=TRUE(),U15,"")</f>
        <v>53793</v>
      </c>
      <c r="Z16" s="34">
        <f>MAX(E15,G15,I15,K15,M15,O15,Q15,S15)</f>
        <v>17270</v>
      </c>
      <c r="AA16" s="33">
        <f t="shared" si="5"/>
        <v>29.46205273</v>
      </c>
      <c r="AB16" s="33">
        <f t="shared" si="6"/>
        <v>5</v>
      </c>
    </row>
    <row r="17" spans="1:28" s="33" customFormat="1" ht="15" customHeight="1" x14ac:dyDescent="0.2">
      <c r="A17" s="253">
        <v>8</v>
      </c>
      <c r="B17" s="1040" t="s">
        <v>256</v>
      </c>
      <c r="C17" s="1054" t="s">
        <v>28</v>
      </c>
      <c r="D17" s="1045">
        <v>5.5</v>
      </c>
      <c r="E17" s="1046">
        <v>8500</v>
      </c>
      <c r="F17" s="1043">
        <v>7</v>
      </c>
      <c r="G17" s="1044">
        <v>10140</v>
      </c>
      <c r="H17" s="68">
        <v>5</v>
      </c>
      <c r="I17" s="39">
        <v>840</v>
      </c>
      <c r="J17" s="1043">
        <v>2</v>
      </c>
      <c r="K17" s="1044">
        <v>15790</v>
      </c>
      <c r="L17" s="68">
        <v>3</v>
      </c>
      <c r="M17" s="1046">
        <v>1874</v>
      </c>
      <c r="N17" s="1043">
        <v>3</v>
      </c>
      <c r="O17" s="1044">
        <v>1487</v>
      </c>
      <c r="P17" s="1045">
        <v>5</v>
      </c>
      <c r="Q17" s="1046">
        <v>10820</v>
      </c>
      <c r="R17" s="1043">
        <v>1</v>
      </c>
      <c r="S17" s="1044">
        <v>965</v>
      </c>
      <c r="T17" s="501">
        <f t="shared" si="0"/>
        <v>31.5</v>
      </c>
      <c r="U17" s="1068">
        <f t="shared" si="1"/>
        <v>50416</v>
      </c>
      <c r="V17" s="1041">
        <v>8</v>
      </c>
      <c r="W17" s="33" t="str">
        <f>IF(ISNUMBER(#REF!)=TRUE(),1,"")</f>
        <v/>
      </c>
      <c r="X17" s="33" t="str">
        <f>IF(ISNUMBER(#REF!)=TRUE(),#REF!,"")</f>
        <v/>
      </c>
      <c r="Y17" s="33" t="str">
        <f>IF(ISNUMBER(#REF!)=TRUE(),#REF!,"")</f>
        <v/>
      </c>
      <c r="Z17" s="34" t="e">
        <f>MAX(#REF!,#REF!,#REF!,#REF!,#REF!,#REF!,#REF!,#REF!)</f>
        <v>#REF!</v>
      </c>
      <c r="AA17" s="33" t="str">
        <f t="shared" si="5"/>
        <v/>
      </c>
      <c r="AB17" s="33" t="str">
        <f t="shared" si="6"/>
        <v/>
      </c>
    </row>
    <row r="18" spans="1:28" s="33" customFormat="1" ht="15" customHeight="1" x14ac:dyDescent="0.2">
      <c r="A18" s="253">
        <v>9</v>
      </c>
      <c r="B18" s="1040" t="s">
        <v>254</v>
      </c>
      <c r="C18" s="258" t="s">
        <v>192</v>
      </c>
      <c r="D18" s="68">
        <v>8</v>
      </c>
      <c r="E18" s="39">
        <v>2190</v>
      </c>
      <c r="F18" s="69">
        <v>4</v>
      </c>
      <c r="G18" s="37">
        <v>11440</v>
      </c>
      <c r="H18" s="68">
        <v>1</v>
      </c>
      <c r="I18" s="39">
        <v>2950</v>
      </c>
      <c r="J18" s="69">
        <v>6</v>
      </c>
      <c r="K18" s="37">
        <v>7505</v>
      </c>
      <c r="L18" s="68">
        <v>6</v>
      </c>
      <c r="M18" s="39">
        <v>1243</v>
      </c>
      <c r="N18" s="69">
        <v>1</v>
      </c>
      <c r="O18" s="37">
        <v>5914</v>
      </c>
      <c r="P18" s="1045">
        <v>2</v>
      </c>
      <c r="Q18" s="1046">
        <v>11020</v>
      </c>
      <c r="R18" s="69">
        <v>4</v>
      </c>
      <c r="S18" s="37">
        <v>210</v>
      </c>
      <c r="T18" s="501">
        <f t="shared" si="0"/>
        <v>32</v>
      </c>
      <c r="U18" s="1068">
        <f t="shared" si="1"/>
        <v>42472</v>
      </c>
      <c r="V18" s="1041">
        <v>9</v>
      </c>
      <c r="W18" s="33">
        <f>IF(ISNUMBER(V16)=TRUE(),1,"")</f>
        <v>1</v>
      </c>
      <c r="Z18" s="34">
        <f t="shared" ref="Z18:Z27" si="7">MAX(E16,G16,I16,K16,M16,O16,Q16,S16)</f>
        <v>13230</v>
      </c>
    </row>
    <row r="19" spans="1:28" s="33" customFormat="1" ht="15" customHeight="1" x14ac:dyDescent="0.2">
      <c r="A19" s="255">
        <v>10</v>
      </c>
      <c r="B19" s="1040" t="s">
        <v>88</v>
      </c>
      <c r="C19" s="1054" t="s">
        <v>86</v>
      </c>
      <c r="D19" s="68">
        <v>5</v>
      </c>
      <c r="E19" s="39">
        <v>3450</v>
      </c>
      <c r="F19" s="69">
        <v>7</v>
      </c>
      <c r="G19" s="37">
        <v>8210</v>
      </c>
      <c r="H19" s="68">
        <v>6</v>
      </c>
      <c r="I19" s="39">
        <v>11130</v>
      </c>
      <c r="J19" s="69">
        <v>4</v>
      </c>
      <c r="K19" s="37">
        <v>8965</v>
      </c>
      <c r="L19" s="68">
        <v>5</v>
      </c>
      <c r="M19" s="39">
        <v>1652</v>
      </c>
      <c r="N19" s="69">
        <v>2</v>
      </c>
      <c r="O19" s="37">
        <v>1182</v>
      </c>
      <c r="P19" s="1045">
        <v>2</v>
      </c>
      <c r="Q19" s="1046">
        <v>17040</v>
      </c>
      <c r="R19" s="69">
        <v>2</v>
      </c>
      <c r="S19" s="37">
        <v>940</v>
      </c>
      <c r="T19" s="501">
        <f t="shared" si="0"/>
        <v>33</v>
      </c>
      <c r="U19" s="503">
        <f t="shared" si="1"/>
        <v>52569</v>
      </c>
      <c r="V19" s="1042">
        <v>10</v>
      </c>
      <c r="X19" s="33">
        <f>IF(ISNUMBER(T17)=TRUE(),T17,"")</f>
        <v>31.5</v>
      </c>
      <c r="Z19" s="34">
        <f t="shared" si="7"/>
        <v>15790</v>
      </c>
    </row>
    <row r="20" spans="1:28" ht="15" customHeight="1" x14ac:dyDescent="0.2">
      <c r="A20" s="253">
        <v>11</v>
      </c>
      <c r="B20" s="1040" t="s">
        <v>93</v>
      </c>
      <c r="C20" s="1054" t="s">
        <v>213</v>
      </c>
      <c r="D20" s="68">
        <v>2</v>
      </c>
      <c r="E20" s="1046">
        <v>11250</v>
      </c>
      <c r="F20" s="69">
        <v>7</v>
      </c>
      <c r="G20" s="37">
        <v>7260</v>
      </c>
      <c r="H20" s="68">
        <v>3</v>
      </c>
      <c r="I20" s="39">
        <v>2090</v>
      </c>
      <c r="J20" s="69">
        <v>2</v>
      </c>
      <c r="K20" s="37">
        <v>16060</v>
      </c>
      <c r="L20" s="68">
        <v>6</v>
      </c>
      <c r="M20" s="39">
        <v>1501</v>
      </c>
      <c r="N20" s="69">
        <v>4</v>
      </c>
      <c r="O20" s="37">
        <v>1115</v>
      </c>
      <c r="P20" s="1045">
        <v>7</v>
      </c>
      <c r="Q20" s="1046">
        <v>2935</v>
      </c>
      <c r="R20" s="69">
        <v>3</v>
      </c>
      <c r="S20" s="37">
        <v>210</v>
      </c>
      <c r="T20" s="501">
        <f t="shared" si="0"/>
        <v>34</v>
      </c>
      <c r="U20" s="1068">
        <f t="shared" si="1"/>
        <v>42421</v>
      </c>
      <c r="V20" s="1041">
        <v>11</v>
      </c>
      <c r="W20" s="33">
        <f>IF(ISNUMBER(V18)=TRUE(),1,"")</f>
        <v>1</v>
      </c>
      <c r="X20" s="33">
        <f>IF(ISNUMBER(T18)=TRUE(),T18,"")</f>
        <v>32</v>
      </c>
      <c r="Y20" s="33">
        <f>IF(ISNUMBER(U18)=TRUE(),U18,"")</f>
        <v>42472</v>
      </c>
      <c r="Z20" s="34">
        <f t="shared" si="7"/>
        <v>11440</v>
      </c>
      <c r="AA20" s="33">
        <f>IF(ISNUMBER(X20)=TRUE(),X20-Y20/100000-Z20/1000000000,"")</f>
        <v>31.575268559999998</v>
      </c>
      <c r="AB20" s="33">
        <f>IF(ISNUMBER(AA20)=TRUE(),RANK(AA20,$AA$10:$AA$57,1),"")</f>
        <v>6</v>
      </c>
    </row>
    <row r="21" spans="1:28" ht="15.75" customHeight="1" x14ac:dyDescent="0.2">
      <c r="A21" s="253">
        <v>12</v>
      </c>
      <c r="B21" s="257" t="s">
        <v>95</v>
      </c>
      <c r="C21" s="1054" t="s">
        <v>213</v>
      </c>
      <c r="D21" s="1045">
        <v>4</v>
      </c>
      <c r="E21" s="1046">
        <v>5110</v>
      </c>
      <c r="F21" s="1043">
        <v>4</v>
      </c>
      <c r="G21" s="1044">
        <v>9890</v>
      </c>
      <c r="H21" s="1096">
        <v>1</v>
      </c>
      <c r="I21" s="1097">
        <v>2070</v>
      </c>
      <c r="J21" s="1043">
        <v>5</v>
      </c>
      <c r="K21" s="1044">
        <v>11410</v>
      </c>
      <c r="L21" s="68">
        <v>4</v>
      </c>
      <c r="M21" s="1046">
        <v>2133</v>
      </c>
      <c r="N21" s="1043">
        <v>4</v>
      </c>
      <c r="O21" s="1044">
        <v>1132</v>
      </c>
      <c r="P21" s="1045">
        <v>5</v>
      </c>
      <c r="Q21" s="1046">
        <v>6940</v>
      </c>
      <c r="R21" s="1043">
        <v>7</v>
      </c>
      <c r="S21" s="1044">
        <v>140</v>
      </c>
      <c r="T21" s="501">
        <f t="shared" si="0"/>
        <v>34</v>
      </c>
      <c r="U21" s="1068">
        <f t="shared" si="1"/>
        <v>38825</v>
      </c>
      <c r="V21" s="1041">
        <v>12</v>
      </c>
      <c r="W21" s="33">
        <f>IF(ISNUMBER(V19)=TRUE(),1,"")</f>
        <v>1</v>
      </c>
      <c r="X21" s="33">
        <f>IF(ISNUMBER(T19)=TRUE(),T19,"")</f>
        <v>33</v>
      </c>
      <c r="Y21" s="33">
        <f>IF(ISNUMBER(U19)=TRUE(),U19,"")</f>
        <v>52569</v>
      </c>
      <c r="Z21" s="34">
        <f t="shared" si="7"/>
        <v>17040</v>
      </c>
      <c r="AA21" s="33">
        <f>IF(ISNUMBER(X21)=TRUE(),X21-Y21/100000-Z21/1000000000,"")</f>
        <v>32.47429296</v>
      </c>
      <c r="AB21" s="33">
        <f>IF(ISNUMBER(AA21)=TRUE(),RANK(AA21,$AA$10:$AA$57,1),"")</f>
        <v>7</v>
      </c>
    </row>
    <row r="22" spans="1:28" ht="15.75" x14ac:dyDescent="0.2">
      <c r="A22" s="253">
        <v>13</v>
      </c>
      <c r="B22" s="67" t="s">
        <v>277</v>
      </c>
      <c r="C22" s="258" t="s">
        <v>387</v>
      </c>
      <c r="D22" s="68">
        <v>3</v>
      </c>
      <c r="E22" s="167">
        <v>5900</v>
      </c>
      <c r="F22" s="69">
        <v>2</v>
      </c>
      <c r="G22" s="37">
        <v>13720</v>
      </c>
      <c r="H22" s="1045">
        <v>4</v>
      </c>
      <c r="I22" s="1046">
        <v>1070</v>
      </c>
      <c r="J22" s="69">
        <v>6</v>
      </c>
      <c r="K22" s="37">
        <v>7575</v>
      </c>
      <c r="L22" s="68">
        <v>4</v>
      </c>
      <c r="M22" s="39">
        <v>1634</v>
      </c>
      <c r="N22" s="69">
        <v>1</v>
      </c>
      <c r="O22" s="37">
        <v>3123</v>
      </c>
      <c r="P22" s="1045">
        <v>7</v>
      </c>
      <c r="Q22" s="1046">
        <v>6020</v>
      </c>
      <c r="R22" s="69">
        <v>8</v>
      </c>
      <c r="S22" s="37">
        <v>55</v>
      </c>
      <c r="T22" s="501">
        <f t="shared" si="0"/>
        <v>35</v>
      </c>
      <c r="U22" s="1068">
        <f t="shared" si="1"/>
        <v>39097</v>
      </c>
      <c r="V22" s="1041">
        <v>13</v>
      </c>
      <c r="W22" s="33">
        <f>IF(ISNUMBER(V20)=TRUE(),1,"")</f>
        <v>1</v>
      </c>
      <c r="X22" s="33"/>
      <c r="Y22" s="33"/>
      <c r="Z22" s="34">
        <f t="shared" si="7"/>
        <v>16060</v>
      </c>
      <c r="AA22" s="33"/>
      <c r="AB22" s="33"/>
    </row>
    <row r="23" spans="1:28" ht="15.75" x14ac:dyDescent="0.2">
      <c r="A23" s="253">
        <v>14</v>
      </c>
      <c r="B23" s="67" t="s">
        <v>257</v>
      </c>
      <c r="C23" s="1054" t="s">
        <v>28</v>
      </c>
      <c r="D23" s="68">
        <v>4</v>
      </c>
      <c r="E23" s="1046">
        <v>3710</v>
      </c>
      <c r="F23" s="69">
        <v>7</v>
      </c>
      <c r="G23" s="37">
        <v>8300</v>
      </c>
      <c r="H23" s="68">
        <v>5</v>
      </c>
      <c r="I23" s="39">
        <v>9205</v>
      </c>
      <c r="J23" s="69">
        <v>3</v>
      </c>
      <c r="K23" s="37">
        <v>9560</v>
      </c>
      <c r="L23" s="68">
        <v>3</v>
      </c>
      <c r="M23" s="39">
        <v>2210</v>
      </c>
      <c r="N23" s="69">
        <v>3</v>
      </c>
      <c r="O23" s="37">
        <v>753</v>
      </c>
      <c r="P23" s="1045">
        <v>8</v>
      </c>
      <c r="Q23" s="1046">
        <v>2900</v>
      </c>
      <c r="R23" s="69">
        <v>2</v>
      </c>
      <c r="S23" s="37">
        <v>445</v>
      </c>
      <c r="T23" s="1067">
        <f t="shared" si="0"/>
        <v>35</v>
      </c>
      <c r="U23" s="1068">
        <f t="shared" si="1"/>
        <v>37083</v>
      </c>
      <c r="V23" s="1041">
        <v>14</v>
      </c>
      <c r="W23" s="33"/>
      <c r="X23" s="33">
        <f>IF(ISNUMBER(T21)=TRUE(),T21,"")</f>
        <v>34</v>
      </c>
      <c r="Y23" s="33"/>
      <c r="Z23" s="34">
        <f t="shared" si="7"/>
        <v>11410</v>
      </c>
      <c r="AA23" s="33"/>
      <c r="AB23" s="33"/>
    </row>
    <row r="24" spans="1:28" ht="15.75" x14ac:dyDescent="0.2">
      <c r="A24" s="255">
        <v>15</v>
      </c>
      <c r="B24" s="1040" t="s">
        <v>258</v>
      </c>
      <c r="C24" s="1054" t="s">
        <v>192</v>
      </c>
      <c r="D24" s="1045">
        <v>6</v>
      </c>
      <c r="E24" s="1046">
        <v>3170</v>
      </c>
      <c r="F24" s="1043">
        <v>1</v>
      </c>
      <c r="G24" s="1044">
        <v>17700</v>
      </c>
      <c r="H24" s="1045">
        <v>7</v>
      </c>
      <c r="I24" s="1046">
        <v>8170</v>
      </c>
      <c r="J24" s="1043">
        <v>2</v>
      </c>
      <c r="K24" s="1044">
        <v>9635</v>
      </c>
      <c r="L24" s="1045">
        <v>5</v>
      </c>
      <c r="M24" s="1046">
        <v>1614</v>
      </c>
      <c r="N24" s="69">
        <v>6</v>
      </c>
      <c r="O24" s="37">
        <v>637</v>
      </c>
      <c r="P24" s="1045">
        <v>6</v>
      </c>
      <c r="Q24" s="1046">
        <v>7900</v>
      </c>
      <c r="R24" s="69">
        <v>5</v>
      </c>
      <c r="S24" s="37">
        <v>280</v>
      </c>
      <c r="T24" s="1067">
        <f t="shared" si="0"/>
        <v>38</v>
      </c>
      <c r="U24" s="1068">
        <f t="shared" si="1"/>
        <v>49106</v>
      </c>
      <c r="V24" s="1042">
        <v>15</v>
      </c>
      <c r="W24" s="33">
        <f>IF(ISNUMBER(V22)=TRUE(),1,"")</f>
        <v>1</v>
      </c>
      <c r="X24" s="33">
        <f>IF(ISNUMBER(T22)=TRUE(),T22,"")</f>
        <v>35</v>
      </c>
      <c r="Y24" s="33">
        <f>IF(ISNUMBER(U22)=TRUE(),U22,"")</f>
        <v>39097</v>
      </c>
      <c r="Z24" s="34">
        <f t="shared" si="7"/>
        <v>13720</v>
      </c>
      <c r="AA24" s="33">
        <f t="shared" ref="AA24:AA54" si="8">IF(ISNUMBER(X24)=TRUE(),X24-Y24/100000-Z24/1000000000,"")</f>
        <v>34.609016279999999</v>
      </c>
      <c r="AB24" s="33">
        <f t="shared" ref="AB24:AB57" si="9">IF(ISNUMBER(AA24)=TRUE(),RANK(AA24,$AA$10:$AA$57,1),"")</f>
        <v>8</v>
      </c>
    </row>
    <row r="25" spans="1:28" ht="15.75" x14ac:dyDescent="0.2">
      <c r="A25" s="255">
        <v>16</v>
      </c>
      <c r="B25" s="1040" t="s">
        <v>290</v>
      </c>
      <c r="C25" s="1054" t="s">
        <v>96</v>
      </c>
      <c r="D25" s="1045">
        <v>3</v>
      </c>
      <c r="E25" s="1046">
        <v>10880</v>
      </c>
      <c r="F25" s="1043">
        <v>6</v>
      </c>
      <c r="G25" s="1044">
        <v>8370</v>
      </c>
      <c r="H25" s="1045">
        <v>6</v>
      </c>
      <c r="I25" s="1046">
        <v>8920</v>
      </c>
      <c r="J25" s="1043">
        <v>3</v>
      </c>
      <c r="K25" s="1044">
        <v>13420</v>
      </c>
      <c r="L25" s="1045">
        <v>1</v>
      </c>
      <c r="M25" s="1046">
        <v>2107</v>
      </c>
      <c r="N25" s="69">
        <v>6</v>
      </c>
      <c r="O25" s="37">
        <v>663</v>
      </c>
      <c r="P25" s="1045">
        <v>7</v>
      </c>
      <c r="Q25" s="1046">
        <v>1305</v>
      </c>
      <c r="R25" s="69">
        <v>6</v>
      </c>
      <c r="S25" s="37">
        <v>190</v>
      </c>
      <c r="T25" s="1067">
        <f t="shared" si="0"/>
        <v>38</v>
      </c>
      <c r="U25" s="1068">
        <f t="shared" si="1"/>
        <v>45855</v>
      </c>
      <c r="V25" s="1042">
        <v>16</v>
      </c>
      <c r="W25" s="33">
        <f>IF(ISNUMBER(V23)=TRUE(),1,"")</f>
        <v>1</v>
      </c>
      <c r="X25" s="33">
        <f>IF(ISNUMBER(T23)=TRUE(),T23,"")</f>
        <v>35</v>
      </c>
      <c r="Y25" s="33">
        <f>IF(ISNUMBER(U23)=TRUE(),U23,"")</f>
        <v>37083</v>
      </c>
      <c r="Z25" s="34">
        <f t="shared" si="7"/>
        <v>9560</v>
      </c>
      <c r="AA25" s="33">
        <f t="shared" si="8"/>
        <v>34.62916044</v>
      </c>
      <c r="AB25" s="33">
        <f t="shared" si="9"/>
        <v>9</v>
      </c>
    </row>
    <row r="26" spans="1:28" ht="15.75" x14ac:dyDescent="0.2">
      <c r="A26" s="255">
        <v>17</v>
      </c>
      <c r="B26" s="67" t="s">
        <v>388</v>
      </c>
      <c r="C26" s="1054" t="s">
        <v>387</v>
      </c>
      <c r="D26" s="1045">
        <v>2</v>
      </c>
      <c r="E26" s="1046">
        <v>7560</v>
      </c>
      <c r="F26" s="1043">
        <v>8</v>
      </c>
      <c r="G26" s="1044">
        <v>7050</v>
      </c>
      <c r="H26" s="68">
        <v>4</v>
      </c>
      <c r="I26" s="39">
        <v>2040</v>
      </c>
      <c r="J26" s="1043">
        <v>1</v>
      </c>
      <c r="K26" s="1044">
        <v>11790</v>
      </c>
      <c r="L26" s="68">
        <v>8</v>
      </c>
      <c r="M26" s="1046">
        <v>204</v>
      </c>
      <c r="N26" s="1043">
        <v>8</v>
      </c>
      <c r="O26" s="1044">
        <v>134</v>
      </c>
      <c r="P26" s="1045">
        <v>4</v>
      </c>
      <c r="Q26" s="1046">
        <v>15110</v>
      </c>
      <c r="R26" s="1043">
        <v>3</v>
      </c>
      <c r="S26" s="1044">
        <v>445</v>
      </c>
      <c r="T26" s="501">
        <f t="shared" si="0"/>
        <v>38</v>
      </c>
      <c r="U26" s="1068">
        <f t="shared" si="1"/>
        <v>44333</v>
      </c>
      <c r="V26" s="1042">
        <v>17</v>
      </c>
      <c r="W26" s="33">
        <f>IF(ISNUMBER(V24)=TRUE(),1,"")</f>
        <v>1</v>
      </c>
      <c r="X26" s="33">
        <f>IF(ISNUMBER(T24)=TRUE(),T24,"")</f>
        <v>38</v>
      </c>
      <c r="Y26" s="33">
        <f>IF(ISNUMBER(U24)=TRUE(),U24,"")</f>
        <v>49106</v>
      </c>
      <c r="Z26" s="34">
        <f t="shared" si="7"/>
        <v>17700</v>
      </c>
      <c r="AA26" s="33">
        <f t="shared" si="8"/>
        <v>37.508922300000002</v>
      </c>
      <c r="AB26" s="33">
        <f t="shared" si="9"/>
        <v>10</v>
      </c>
    </row>
    <row r="27" spans="1:28" ht="15.75" x14ac:dyDescent="0.2">
      <c r="A27" s="253">
        <v>18</v>
      </c>
      <c r="B27" s="1040" t="s">
        <v>114</v>
      </c>
      <c r="C27" s="1054" t="s">
        <v>113</v>
      </c>
      <c r="D27" s="1045">
        <v>1</v>
      </c>
      <c r="E27" s="1046">
        <v>8150</v>
      </c>
      <c r="F27" s="1043">
        <v>6</v>
      </c>
      <c r="G27" s="1044">
        <v>9280</v>
      </c>
      <c r="H27" s="1045">
        <v>7</v>
      </c>
      <c r="I27" s="1046">
        <v>600</v>
      </c>
      <c r="J27" s="1043">
        <v>4</v>
      </c>
      <c r="K27" s="1044">
        <v>13150</v>
      </c>
      <c r="L27" s="1045">
        <v>4</v>
      </c>
      <c r="M27" s="1046">
        <v>1707</v>
      </c>
      <c r="N27" s="69">
        <v>2</v>
      </c>
      <c r="O27" s="37">
        <v>1372</v>
      </c>
      <c r="P27" s="1045">
        <v>6</v>
      </c>
      <c r="Q27" s="1046">
        <v>1826</v>
      </c>
      <c r="R27" s="69">
        <v>8</v>
      </c>
      <c r="S27" s="37">
        <v>100</v>
      </c>
      <c r="T27" s="501">
        <f t="shared" si="0"/>
        <v>38</v>
      </c>
      <c r="U27" s="1068">
        <f t="shared" si="1"/>
        <v>36185</v>
      </c>
      <c r="V27" s="1041">
        <v>18</v>
      </c>
      <c r="W27" s="33">
        <f>IF(ISNUMBER(V25)=TRUE(),1,"")</f>
        <v>1</v>
      </c>
      <c r="X27" s="33">
        <f>IF(ISNUMBER(T25)=TRUE(),T25,"")</f>
        <v>38</v>
      </c>
      <c r="Y27" s="33">
        <f>IF(ISNUMBER(U25)=TRUE(),U25,"")</f>
        <v>45855</v>
      </c>
      <c r="Z27" s="34">
        <f t="shared" si="7"/>
        <v>13420</v>
      </c>
      <c r="AA27" s="33">
        <f t="shared" si="8"/>
        <v>37.541436579999996</v>
      </c>
      <c r="AB27" s="33">
        <f t="shared" si="9"/>
        <v>11</v>
      </c>
    </row>
    <row r="28" spans="1:28" ht="15.75" x14ac:dyDescent="0.2">
      <c r="A28" s="255">
        <v>19</v>
      </c>
      <c r="B28" s="67" t="s">
        <v>97</v>
      </c>
      <c r="C28" s="258" t="s">
        <v>96</v>
      </c>
      <c r="D28" s="68">
        <v>8</v>
      </c>
      <c r="E28" s="39">
        <v>3830</v>
      </c>
      <c r="F28" s="69">
        <v>1</v>
      </c>
      <c r="G28" s="37">
        <v>13390</v>
      </c>
      <c r="H28" s="1045">
        <v>8</v>
      </c>
      <c r="I28" s="1046">
        <v>520</v>
      </c>
      <c r="J28" s="69">
        <v>5</v>
      </c>
      <c r="K28" s="37">
        <v>8880</v>
      </c>
      <c r="L28" s="68">
        <v>6</v>
      </c>
      <c r="M28" s="39">
        <v>1247</v>
      </c>
      <c r="N28" s="69">
        <v>4</v>
      </c>
      <c r="O28" s="37">
        <v>739</v>
      </c>
      <c r="P28" s="1045">
        <v>6</v>
      </c>
      <c r="Q28" s="1046">
        <v>6535</v>
      </c>
      <c r="R28" s="69">
        <v>1</v>
      </c>
      <c r="S28" s="37">
        <v>1735</v>
      </c>
      <c r="T28" s="1067">
        <f t="shared" si="0"/>
        <v>39</v>
      </c>
      <c r="U28" s="1068">
        <f t="shared" si="1"/>
        <v>36876</v>
      </c>
      <c r="V28" s="1042">
        <v>19</v>
      </c>
      <c r="W28" s="33" t="str">
        <f>IF(ISNUMBER(#REF!)=TRUE(),1,"")</f>
        <v/>
      </c>
      <c r="X28" s="33" t="str">
        <f>IF(ISNUMBER(#REF!)=TRUE(),#REF!,"")</f>
        <v/>
      </c>
      <c r="Y28" s="33" t="str">
        <f>IF(ISNUMBER(#REF!)=TRUE(),#REF!,"")</f>
        <v/>
      </c>
      <c r="Z28" s="34" t="e">
        <f>MAX(#REF!,#REF!,#REF!,#REF!,#REF!,#REF!,#REF!,#REF!)</f>
        <v>#REF!</v>
      </c>
      <c r="AA28" s="33" t="str">
        <f t="shared" si="8"/>
        <v/>
      </c>
      <c r="AB28" s="33" t="str">
        <f t="shared" si="9"/>
        <v/>
      </c>
    </row>
    <row r="29" spans="1:28" ht="15.75" x14ac:dyDescent="0.2">
      <c r="A29" s="255">
        <v>20</v>
      </c>
      <c r="B29" s="1040" t="s">
        <v>391</v>
      </c>
      <c r="C29" s="1054" t="s">
        <v>76</v>
      </c>
      <c r="D29" s="1045">
        <v>9</v>
      </c>
      <c r="E29" s="1046"/>
      <c r="F29" s="1043">
        <v>2</v>
      </c>
      <c r="G29" s="1044">
        <v>14480</v>
      </c>
      <c r="H29" s="1045">
        <v>4</v>
      </c>
      <c r="I29" s="1046">
        <v>12230</v>
      </c>
      <c r="J29" s="1043">
        <v>5</v>
      </c>
      <c r="K29" s="1044">
        <v>13410</v>
      </c>
      <c r="L29" s="1045">
        <v>9</v>
      </c>
      <c r="M29" s="1046"/>
      <c r="N29" s="69">
        <v>7</v>
      </c>
      <c r="O29" s="37">
        <v>804</v>
      </c>
      <c r="P29" s="1045">
        <v>3</v>
      </c>
      <c r="Q29" s="1046">
        <v>16060</v>
      </c>
      <c r="R29" s="69">
        <v>1</v>
      </c>
      <c r="S29" s="37">
        <v>2405</v>
      </c>
      <c r="T29" s="1067">
        <f>IF(ISNUMBER(D29)=TRUE(),SUM(D29,F29,H29,J29,L29,N29,P29,R29),"")</f>
        <v>40</v>
      </c>
      <c r="U29" s="1068">
        <v>59389</v>
      </c>
      <c r="V29" s="1042">
        <v>20</v>
      </c>
      <c r="W29" s="33" t="str">
        <f>IF(ISNUMBER(#REF!)=TRUE(),1,"")</f>
        <v/>
      </c>
      <c r="X29" s="33" t="str">
        <f>IF(ISNUMBER(#REF!)=TRUE(),#REF!,"")</f>
        <v/>
      </c>
      <c r="Y29" s="33" t="str">
        <f>IF(ISNUMBER(#REF!)=TRUE(),#REF!,"")</f>
        <v/>
      </c>
      <c r="Z29" s="34" t="e">
        <f>MAX(#REF!,#REF!,#REF!,#REF!,#REF!,#REF!,#REF!,#REF!)</f>
        <v>#REF!</v>
      </c>
      <c r="AA29" s="33" t="str">
        <f t="shared" si="8"/>
        <v/>
      </c>
      <c r="AB29" s="33" t="str">
        <f t="shared" si="9"/>
        <v/>
      </c>
    </row>
    <row r="30" spans="1:28" ht="15.75" x14ac:dyDescent="0.2">
      <c r="A30" s="255">
        <v>21</v>
      </c>
      <c r="B30" s="1040" t="s">
        <v>83</v>
      </c>
      <c r="C30" s="1054" t="s">
        <v>76</v>
      </c>
      <c r="D30" s="1045">
        <v>4</v>
      </c>
      <c r="E30" s="1046">
        <v>8710</v>
      </c>
      <c r="F30" s="1043">
        <v>3</v>
      </c>
      <c r="G30" s="1044">
        <v>12170</v>
      </c>
      <c r="H30" s="1045">
        <v>4</v>
      </c>
      <c r="I30" s="1046">
        <v>9265</v>
      </c>
      <c r="J30" s="1043">
        <v>1</v>
      </c>
      <c r="K30" s="1044">
        <v>24880</v>
      </c>
      <c r="L30" s="1045">
        <v>7</v>
      </c>
      <c r="M30" s="1046">
        <v>943</v>
      </c>
      <c r="N30" s="1043">
        <v>8</v>
      </c>
      <c r="O30" s="1044">
        <v>154</v>
      </c>
      <c r="P30" s="1045">
        <v>9</v>
      </c>
      <c r="Q30" s="1046"/>
      <c r="R30" s="1043">
        <v>4</v>
      </c>
      <c r="S30" s="1044">
        <v>145</v>
      </c>
      <c r="T30" s="1067">
        <f>+D30+F30+H30+J30+L30+N30+P30+R30</f>
        <v>40</v>
      </c>
      <c r="U30" s="1068">
        <f>E30+G30+I30+K30+M30+O30+Q30+S30</f>
        <v>56267</v>
      </c>
      <c r="V30" s="1042">
        <v>21</v>
      </c>
      <c r="W30" s="33">
        <f t="shared" ref="W30:W36" si="10">IF(ISNUMBER(V26)=TRUE(),1,"")</f>
        <v>1</v>
      </c>
      <c r="X30" s="33">
        <f t="shared" ref="X30:Y36" si="11">IF(ISNUMBER(T26)=TRUE(),T26,"")</f>
        <v>38</v>
      </c>
      <c r="Y30" s="33">
        <f t="shared" si="11"/>
        <v>44333</v>
      </c>
      <c r="Z30" s="34">
        <f t="shared" ref="Z30:Z36" si="12">MAX(E26,G26,I26,K26,M26,O26,Q26,S26)</f>
        <v>15110</v>
      </c>
      <c r="AA30" s="33">
        <f t="shared" si="8"/>
        <v>37.556654889999997</v>
      </c>
      <c r="AB30" s="33">
        <f t="shared" si="9"/>
        <v>12</v>
      </c>
    </row>
    <row r="31" spans="1:28" ht="15.75" x14ac:dyDescent="0.2">
      <c r="A31" s="255">
        <v>22</v>
      </c>
      <c r="B31" s="1040" t="s">
        <v>99</v>
      </c>
      <c r="C31" s="1054" t="s">
        <v>96</v>
      </c>
      <c r="D31" s="1045">
        <v>7</v>
      </c>
      <c r="E31" s="1046">
        <v>2640</v>
      </c>
      <c r="F31" s="1043">
        <v>1</v>
      </c>
      <c r="G31" s="1044">
        <v>15820</v>
      </c>
      <c r="H31" s="1045">
        <v>5</v>
      </c>
      <c r="I31" s="1046">
        <v>11570</v>
      </c>
      <c r="J31" s="1043">
        <v>2</v>
      </c>
      <c r="K31" s="1044">
        <v>10990</v>
      </c>
      <c r="L31" s="1045">
        <v>5</v>
      </c>
      <c r="M31" s="1046">
        <v>1557</v>
      </c>
      <c r="N31" s="69">
        <v>7</v>
      </c>
      <c r="O31" s="37">
        <v>485</v>
      </c>
      <c r="P31" s="1045">
        <v>9</v>
      </c>
      <c r="Q31" s="1046"/>
      <c r="R31" s="69">
        <v>5</v>
      </c>
      <c r="S31" s="37">
        <v>205</v>
      </c>
      <c r="T31" s="1067">
        <f>+D31+F31+H31+J31+L31+N31+P31+R31</f>
        <v>41</v>
      </c>
      <c r="U31" s="1068">
        <f>E31+G31+I31+K31+M31+O31+Q31+S31</f>
        <v>43267</v>
      </c>
      <c r="V31" s="1042">
        <v>22</v>
      </c>
      <c r="W31" s="33">
        <f t="shared" si="10"/>
        <v>1</v>
      </c>
      <c r="X31" s="33">
        <f t="shared" si="11"/>
        <v>38</v>
      </c>
      <c r="Y31" s="33">
        <f t="shared" si="11"/>
        <v>36185</v>
      </c>
      <c r="Z31" s="34">
        <f t="shared" si="12"/>
        <v>13150</v>
      </c>
      <c r="AA31" s="33">
        <f t="shared" si="8"/>
        <v>37.638136850000002</v>
      </c>
      <c r="AB31" s="33">
        <f t="shared" si="9"/>
        <v>13</v>
      </c>
    </row>
    <row r="32" spans="1:28" ht="15.75" x14ac:dyDescent="0.2">
      <c r="A32" s="253">
        <v>23</v>
      </c>
      <c r="B32" s="257" t="s">
        <v>85</v>
      </c>
      <c r="C32" s="71" t="s">
        <v>86</v>
      </c>
      <c r="D32" s="68">
        <v>5</v>
      </c>
      <c r="E32" s="39">
        <v>3100</v>
      </c>
      <c r="F32" s="69">
        <v>3</v>
      </c>
      <c r="G32" s="73">
        <v>10320</v>
      </c>
      <c r="H32" s="68">
        <v>9</v>
      </c>
      <c r="I32" s="39"/>
      <c r="J32" s="69">
        <v>7</v>
      </c>
      <c r="K32" s="37">
        <v>5360</v>
      </c>
      <c r="L32" s="68">
        <v>3</v>
      </c>
      <c r="M32" s="39">
        <v>2017</v>
      </c>
      <c r="N32" s="69">
        <v>6</v>
      </c>
      <c r="O32" s="37">
        <v>960</v>
      </c>
      <c r="P32" s="1045">
        <v>3</v>
      </c>
      <c r="Q32" s="1046">
        <v>11720</v>
      </c>
      <c r="R32" s="69">
        <v>7</v>
      </c>
      <c r="S32" s="37">
        <v>80</v>
      </c>
      <c r="T32" s="1067">
        <f>+D32+F32+H32+J32+L32+N32+P32+R32</f>
        <v>43</v>
      </c>
      <c r="U32" s="1068">
        <f>E32+G32+I32+K32+M32+O32+Q32+S32</f>
        <v>33557</v>
      </c>
      <c r="V32" s="1041">
        <v>23</v>
      </c>
      <c r="W32" s="33">
        <f t="shared" si="10"/>
        <v>1</v>
      </c>
      <c r="X32" s="33">
        <f t="shared" si="11"/>
        <v>39</v>
      </c>
      <c r="Y32" s="33">
        <f t="shared" si="11"/>
        <v>36876</v>
      </c>
      <c r="Z32" s="34">
        <f t="shared" si="12"/>
        <v>13390</v>
      </c>
      <c r="AA32" s="33">
        <f t="shared" si="8"/>
        <v>38.631226609999999</v>
      </c>
      <c r="AB32" s="33">
        <f t="shared" si="9"/>
        <v>14</v>
      </c>
    </row>
    <row r="33" spans="1:28" ht="15.75" x14ac:dyDescent="0.2">
      <c r="A33" s="255">
        <v>24</v>
      </c>
      <c r="B33" s="257" t="s">
        <v>84</v>
      </c>
      <c r="C33" s="1054" t="s">
        <v>76</v>
      </c>
      <c r="D33" s="68">
        <v>6</v>
      </c>
      <c r="E33" s="263">
        <v>4520</v>
      </c>
      <c r="F33" s="69">
        <v>2</v>
      </c>
      <c r="G33" s="37">
        <v>12470</v>
      </c>
      <c r="H33" s="68">
        <v>9</v>
      </c>
      <c r="I33" s="39"/>
      <c r="J33" s="69">
        <v>8</v>
      </c>
      <c r="K33" s="37">
        <v>1225</v>
      </c>
      <c r="L33" s="68">
        <v>7</v>
      </c>
      <c r="M33" s="39">
        <v>761</v>
      </c>
      <c r="N33" s="69">
        <v>5</v>
      </c>
      <c r="O33" s="37">
        <v>1094</v>
      </c>
      <c r="P33" s="1045">
        <v>3</v>
      </c>
      <c r="Q33" s="1046">
        <v>7850</v>
      </c>
      <c r="R33" s="69">
        <v>4</v>
      </c>
      <c r="S33" s="37">
        <v>285</v>
      </c>
      <c r="T33" s="1067">
        <f>+D33+F33+H33+J33+L33+N33+P33+R33</f>
        <v>44</v>
      </c>
      <c r="U33" s="1068">
        <f>E33+G33+I33+K33+M33+O33+Q33+S33</f>
        <v>28205</v>
      </c>
      <c r="V33" s="1042">
        <v>24</v>
      </c>
      <c r="W33" s="33">
        <f t="shared" si="10"/>
        <v>1</v>
      </c>
      <c r="X33" s="33">
        <f t="shared" si="11"/>
        <v>40</v>
      </c>
      <c r="Y33" s="33">
        <f t="shared" si="11"/>
        <v>59389</v>
      </c>
      <c r="Z33" s="34">
        <f t="shared" si="12"/>
        <v>16060</v>
      </c>
      <c r="AA33" s="33">
        <f t="shared" si="8"/>
        <v>39.406093939999998</v>
      </c>
      <c r="AB33" s="33">
        <f t="shared" si="9"/>
        <v>15</v>
      </c>
    </row>
    <row r="34" spans="1:28" ht="15.75" customHeight="1" x14ac:dyDescent="0.2">
      <c r="A34" s="255">
        <v>25</v>
      </c>
      <c r="B34" s="75" t="s">
        <v>670</v>
      </c>
      <c r="C34" s="76" t="s">
        <v>86</v>
      </c>
      <c r="D34" s="68">
        <v>9</v>
      </c>
      <c r="E34" s="39"/>
      <c r="F34" s="72">
        <v>9</v>
      </c>
      <c r="G34" s="73"/>
      <c r="H34" s="68">
        <v>2</v>
      </c>
      <c r="I34" s="39">
        <v>12830</v>
      </c>
      <c r="J34" s="69">
        <v>8</v>
      </c>
      <c r="K34" s="37">
        <v>9310</v>
      </c>
      <c r="L34" s="68">
        <v>1</v>
      </c>
      <c r="M34" s="39">
        <v>2535</v>
      </c>
      <c r="N34" s="69">
        <v>6</v>
      </c>
      <c r="O34" s="37">
        <v>894</v>
      </c>
      <c r="P34" s="1045">
        <v>4</v>
      </c>
      <c r="Q34" s="1046">
        <v>6565</v>
      </c>
      <c r="R34" s="69">
        <v>6</v>
      </c>
      <c r="S34" s="37">
        <v>90</v>
      </c>
      <c r="T34" s="1067">
        <f>IF(ISNUMBER(D34)=TRUE(),SUM(D34,F34,H34,J34,L34,N34,P34,R34),"")</f>
        <v>45</v>
      </c>
      <c r="U34" s="1068">
        <v>32224</v>
      </c>
      <c r="V34" s="1042">
        <v>25</v>
      </c>
      <c r="W34" s="33">
        <f t="shared" si="10"/>
        <v>1</v>
      </c>
      <c r="X34" s="33">
        <f t="shared" si="11"/>
        <v>40</v>
      </c>
      <c r="Y34" s="33">
        <f t="shared" si="11"/>
        <v>56267</v>
      </c>
      <c r="Z34" s="34">
        <f t="shared" si="12"/>
        <v>24880</v>
      </c>
      <c r="AA34" s="33">
        <f t="shared" si="8"/>
        <v>39.437305120000005</v>
      </c>
      <c r="AB34" s="33">
        <f t="shared" si="9"/>
        <v>16</v>
      </c>
    </row>
    <row r="35" spans="1:28" ht="15.75" x14ac:dyDescent="0.2">
      <c r="A35" s="255">
        <v>26</v>
      </c>
      <c r="B35" s="1040" t="s">
        <v>392</v>
      </c>
      <c r="C35" s="1054" t="s">
        <v>387</v>
      </c>
      <c r="D35" s="1045">
        <v>9</v>
      </c>
      <c r="E35" s="1046"/>
      <c r="F35" s="1043">
        <v>3</v>
      </c>
      <c r="G35" s="1044">
        <v>12390</v>
      </c>
      <c r="H35" s="1045">
        <v>8</v>
      </c>
      <c r="I35" s="1046">
        <v>5245</v>
      </c>
      <c r="J35" s="1043">
        <v>7</v>
      </c>
      <c r="K35" s="1044">
        <v>13100</v>
      </c>
      <c r="L35" s="1045">
        <v>8</v>
      </c>
      <c r="M35" s="1046">
        <v>221</v>
      </c>
      <c r="N35" s="69">
        <v>8</v>
      </c>
      <c r="O35" s="37">
        <v>243</v>
      </c>
      <c r="P35" s="1045">
        <v>2</v>
      </c>
      <c r="Q35" s="1046">
        <v>11930</v>
      </c>
      <c r="R35" s="69">
        <v>2</v>
      </c>
      <c r="S35" s="37">
        <v>345</v>
      </c>
      <c r="T35" s="1067">
        <f>IF(ISNUMBER(D35)=TRUE(),SUM(D35,F35,H35,J35,L35,N35,P35,R35),"")</f>
        <v>47</v>
      </c>
      <c r="U35" s="1068">
        <v>43474</v>
      </c>
      <c r="V35" s="1042">
        <v>26</v>
      </c>
      <c r="W35" s="33">
        <f t="shared" si="10"/>
        <v>1</v>
      </c>
      <c r="X35" s="33">
        <f t="shared" si="11"/>
        <v>41</v>
      </c>
      <c r="Y35" s="33">
        <f t="shared" si="11"/>
        <v>43267</v>
      </c>
      <c r="Z35" s="34">
        <f t="shared" si="12"/>
        <v>15820</v>
      </c>
      <c r="AA35" s="33">
        <f t="shared" si="8"/>
        <v>40.567314179999997</v>
      </c>
      <c r="AB35" s="33">
        <f t="shared" si="9"/>
        <v>17</v>
      </c>
    </row>
    <row r="36" spans="1:28" ht="15.75" customHeight="1" x14ac:dyDescent="0.2">
      <c r="A36" s="253">
        <v>27</v>
      </c>
      <c r="B36" s="67" t="s">
        <v>278</v>
      </c>
      <c r="C36" s="258" t="s">
        <v>387</v>
      </c>
      <c r="D36" s="68">
        <v>7</v>
      </c>
      <c r="E36" s="39">
        <v>6100</v>
      </c>
      <c r="F36" s="69">
        <v>5</v>
      </c>
      <c r="G36" s="37">
        <v>9340</v>
      </c>
      <c r="H36" s="68">
        <v>8</v>
      </c>
      <c r="I36" s="39">
        <v>4815</v>
      </c>
      <c r="J36" s="69">
        <v>6</v>
      </c>
      <c r="K36" s="37">
        <v>10960</v>
      </c>
      <c r="L36" s="68">
        <v>8</v>
      </c>
      <c r="M36" s="39">
        <v>694</v>
      </c>
      <c r="N36" s="69">
        <v>7</v>
      </c>
      <c r="O36" s="37">
        <v>552</v>
      </c>
      <c r="P36" s="1045">
        <v>1</v>
      </c>
      <c r="Q36" s="1046">
        <v>11050</v>
      </c>
      <c r="R36" s="69">
        <v>8</v>
      </c>
      <c r="S36" s="37">
        <v>130</v>
      </c>
      <c r="T36" s="1067">
        <f>+D36+F36+H36+J36+L36+N36+P36+R36</f>
        <v>50</v>
      </c>
      <c r="U36" s="1068">
        <f>E36+G36+I36+K36+M36+O36+Q36+S36</f>
        <v>43641</v>
      </c>
      <c r="V36" s="1041">
        <v>27</v>
      </c>
      <c r="W36" s="33">
        <f t="shared" si="10"/>
        <v>1</v>
      </c>
      <c r="X36" s="33">
        <f t="shared" si="11"/>
        <v>43</v>
      </c>
      <c r="Y36" s="33">
        <f t="shared" si="11"/>
        <v>33557</v>
      </c>
      <c r="Z36" s="34">
        <f t="shared" si="12"/>
        <v>11720</v>
      </c>
      <c r="AA36" s="33">
        <f t="shared" si="8"/>
        <v>42.66441828</v>
      </c>
      <c r="AB36" s="33">
        <f t="shared" si="9"/>
        <v>18</v>
      </c>
    </row>
    <row r="37" spans="1:28" ht="15.75" x14ac:dyDescent="0.2">
      <c r="A37" s="255">
        <v>28</v>
      </c>
      <c r="B37" s="67" t="s">
        <v>669</v>
      </c>
      <c r="C37" s="258" t="s">
        <v>76</v>
      </c>
      <c r="D37" s="68">
        <v>9</v>
      </c>
      <c r="E37" s="39"/>
      <c r="F37" s="69">
        <v>9</v>
      </c>
      <c r="G37" s="37"/>
      <c r="H37" s="68">
        <v>5</v>
      </c>
      <c r="I37" s="39">
        <v>770</v>
      </c>
      <c r="J37" s="69">
        <v>9</v>
      </c>
      <c r="K37" s="37"/>
      <c r="L37" s="68">
        <v>2</v>
      </c>
      <c r="M37" s="39">
        <v>1972</v>
      </c>
      <c r="N37" s="69">
        <v>3</v>
      </c>
      <c r="O37" s="37">
        <v>1088</v>
      </c>
      <c r="P37" s="1045">
        <v>5</v>
      </c>
      <c r="Q37" s="1046">
        <v>8985</v>
      </c>
      <c r="R37" s="69">
        <v>8</v>
      </c>
      <c r="S37" s="37">
        <v>70</v>
      </c>
      <c r="T37" s="1067">
        <f>IF(ISNUMBER(D37)=TRUE(),SUM(D37,F37,H37,J37,L37,N37,P37,R37),"")</f>
        <v>50</v>
      </c>
      <c r="U37" s="1068">
        <v>12885</v>
      </c>
      <c r="V37" s="1042">
        <v>28</v>
      </c>
      <c r="W37" s="33" t="str">
        <f>IF(ISNUMBER(#REF!)=TRUE(),1,"")</f>
        <v/>
      </c>
      <c r="X37" s="33" t="str">
        <f>IF(ISNUMBER(#REF!)=TRUE(),#REF!,"")</f>
        <v/>
      </c>
      <c r="Y37" s="33" t="str">
        <f>IF(ISNUMBER(#REF!)=TRUE(),#REF!,"")</f>
        <v/>
      </c>
      <c r="Z37" s="34" t="e">
        <f>MAX(#REF!,#REF!,#REF!,#REF!,#REF!,#REF!,#REF!,#REF!)</f>
        <v>#REF!</v>
      </c>
      <c r="AA37" s="33" t="str">
        <f t="shared" si="8"/>
        <v/>
      </c>
      <c r="AB37" s="33" t="str">
        <f t="shared" si="9"/>
        <v/>
      </c>
    </row>
    <row r="38" spans="1:28" ht="15.75" x14ac:dyDescent="0.2">
      <c r="A38" s="255">
        <v>29</v>
      </c>
      <c r="B38" s="67" t="s">
        <v>255</v>
      </c>
      <c r="C38" s="258" t="s">
        <v>192</v>
      </c>
      <c r="D38" s="68">
        <v>7</v>
      </c>
      <c r="E38" s="167">
        <v>4300</v>
      </c>
      <c r="F38" s="69">
        <v>8</v>
      </c>
      <c r="G38" s="37">
        <v>6220</v>
      </c>
      <c r="H38" s="68">
        <v>7</v>
      </c>
      <c r="I38" s="39">
        <v>9570</v>
      </c>
      <c r="J38" s="69">
        <v>9</v>
      </c>
      <c r="K38" s="37"/>
      <c r="L38" s="68">
        <v>6</v>
      </c>
      <c r="M38" s="39">
        <v>1449</v>
      </c>
      <c r="N38" s="1043">
        <v>8</v>
      </c>
      <c r="O38" s="1044">
        <v>698</v>
      </c>
      <c r="P38" s="1045">
        <v>1</v>
      </c>
      <c r="Q38" s="1046">
        <v>20450</v>
      </c>
      <c r="R38" s="1043">
        <v>5</v>
      </c>
      <c r="S38" s="1044">
        <v>190</v>
      </c>
      <c r="T38" s="1067">
        <f>+D38+F38+H38+J38+L38+N38+P38+R38</f>
        <v>51</v>
      </c>
      <c r="U38" s="1068">
        <f>E38+G38+I38+K38+M38+O38+Q38+S38</f>
        <v>42877</v>
      </c>
      <c r="V38" s="1042">
        <v>29</v>
      </c>
      <c r="W38" s="33">
        <f t="shared" ref="W38:W45" si="13">IF(ISNUMBER(V33)=TRUE(),1,"")</f>
        <v>1</v>
      </c>
      <c r="X38" s="33">
        <f t="shared" ref="X38:Y45" si="14">IF(ISNUMBER(T33)=TRUE(),T33,"")</f>
        <v>44</v>
      </c>
      <c r="Y38" s="33">
        <f t="shared" si="14"/>
        <v>28205</v>
      </c>
      <c r="Z38" s="34">
        <f t="shared" ref="Z38:Z43" si="15">MAX(E33,G33,I33,K33,M33,O33,Q33,S33)</f>
        <v>12470</v>
      </c>
      <c r="AA38" s="33">
        <f t="shared" si="8"/>
        <v>43.71793753</v>
      </c>
      <c r="AB38" s="33">
        <f t="shared" si="9"/>
        <v>19</v>
      </c>
    </row>
    <row r="39" spans="1:28" ht="15.75" x14ac:dyDescent="0.2">
      <c r="A39" s="253">
        <v>30</v>
      </c>
      <c r="B39" s="67" t="s">
        <v>668</v>
      </c>
      <c r="C39" s="258" t="s">
        <v>76</v>
      </c>
      <c r="D39" s="68">
        <v>1</v>
      </c>
      <c r="E39" s="1046">
        <v>7470</v>
      </c>
      <c r="F39" s="69">
        <v>5</v>
      </c>
      <c r="G39" s="37">
        <v>8940</v>
      </c>
      <c r="H39" s="1051">
        <v>6</v>
      </c>
      <c r="I39" s="1052">
        <v>830</v>
      </c>
      <c r="J39" s="69">
        <v>5</v>
      </c>
      <c r="K39" s="37">
        <v>8325</v>
      </c>
      <c r="L39" s="68">
        <v>7</v>
      </c>
      <c r="M39" s="39">
        <v>1218</v>
      </c>
      <c r="N39" s="1043">
        <v>9</v>
      </c>
      <c r="O39" s="1044"/>
      <c r="P39" s="1045">
        <v>9</v>
      </c>
      <c r="Q39" s="1046"/>
      <c r="R39" s="1043">
        <v>9</v>
      </c>
      <c r="S39" s="1044"/>
      <c r="T39" s="1067">
        <f>+D39+F39+H39+J39+L39+N39+P39+R39</f>
        <v>51</v>
      </c>
      <c r="U39" s="1068">
        <f>E39+G39+I39+K39+M39+O39+Q39+S39</f>
        <v>26783</v>
      </c>
      <c r="V39" s="1041">
        <v>30</v>
      </c>
      <c r="W39" s="33">
        <f t="shared" si="13"/>
        <v>1</v>
      </c>
      <c r="X39" s="33">
        <f t="shared" si="14"/>
        <v>45</v>
      </c>
      <c r="Y39" s="33">
        <f t="shared" si="14"/>
        <v>32224</v>
      </c>
      <c r="Z39" s="34">
        <f t="shared" si="15"/>
        <v>12830</v>
      </c>
      <c r="AA39" s="33">
        <f t="shared" si="8"/>
        <v>44.677747169999996</v>
      </c>
      <c r="AB39" s="33">
        <f t="shared" si="9"/>
        <v>20</v>
      </c>
    </row>
    <row r="40" spans="1:28" ht="15.75" customHeight="1" x14ac:dyDescent="0.2">
      <c r="A40" s="255">
        <v>31</v>
      </c>
      <c r="B40" s="1040" t="s">
        <v>94</v>
      </c>
      <c r="C40" s="1054" t="s">
        <v>213</v>
      </c>
      <c r="D40" s="1045">
        <v>3</v>
      </c>
      <c r="E40" s="1046">
        <v>3890</v>
      </c>
      <c r="F40" s="1043">
        <v>5</v>
      </c>
      <c r="G40" s="1044">
        <v>11250</v>
      </c>
      <c r="H40" s="1045">
        <v>3</v>
      </c>
      <c r="I40" s="1046">
        <v>12170</v>
      </c>
      <c r="J40" s="1043">
        <v>7</v>
      </c>
      <c r="K40" s="1044">
        <v>7205</v>
      </c>
      <c r="L40" s="68">
        <v>9</v>
      </c>
      <c r="M40" s="1046"/>
      <c r="N40" s="1043">
        <v>9</v>
      </c>
      <c r="O40" s="1044"/>
      <c r="P40" s="1045">
        <v>9</v>
      </c>
      <c r="Q40" s="1046"/>
      <c r="R40" s="1043">
        <v>9</v>
      </c>
      <c r="S40" s="1044"/>
      <c r="T40" s="1067">
        <f>+D40+F40+H40+J40+L40+N40+P40+R40</f>
        <v>54</v>
      </c>
      <c r="U40" s="1068">
        <f>E40+G40+I40+K40+M40+O40+Q40+S40</f>
        <v>34515</v>
      </c>
      <c r="V40" s="1042">
        <v>31</v>
      </c>
      <c r="W40" s="33">
        <f t="shared" si="13"/>
        <v>1</v>
      </c>
      <c r="X40" s="33">
        <f t="shared" si="14"/>
        <v>47</v>
      </c>
      <c r="Y40" s="33">
        <f t="shared" si="14"/>
        <v>43474</v>
      </c>
      <c r="Z40" s="34">
        <f t="shared" si="15"/>
        <v>13100</v>
      </c>
      <c r="AA40" s="33">
        <f t="shared" si="8"/>
        <v>46.565246900000005</v>
      </c>
      <c r="AB40" s="33">
        <f t="shared" si="9"/>
        <v>21</v>
      </c>
    </row>
    <row r="41" spans="1:28" ht="15.75" customHeight="1" x14ac:dyDescent="0.2">
      <c r="A41" s="253">
        <v>32</v>
      </c>
      <c r="B41" s="1040" t="s">
        <v>790</v>
      </c>
      <c r="C41" s="1054" t="s">
        <v>96</v>
      </c>
      <c r="D41" s="1045">
        <v>9</v>
      </c>
      <c r="E41" s="1046"/>
      <c r="F41" s="1043">
        <v>9</v>
      </c>
      <c r="G41" s="1044"/>
      <c r="H41" s="1045">
        <v>9</v>
      </c>
      <c r="I41" s="1046"/>
      <c r="J41" s="1043">
        <v>9</v>
      </c>
      <c r="K41" s="1044"/>
      <c r="L41" s="1045">
        <v>4</v>
      </c>
      <c r="M41" s="1046">
        <v>1892</v>
      </c>
      <c r="N41" s="1043">
        <v>5</v>
      </c>
      <c r="O41" s="1044">
        <v>1036</v>
      </c>
      <c r="P41" s="1045">
        <v>7</v>
      </c>
      <c r="Q41" s="1046">
        <v>3140</v>
      </c>
      <c r="R41" s="1043">
        <v>6</v>
      </c>
      <c r="S41" s="1044">
        <v>165</v>
      </c>
      <c r="T41" s="1067">
        <f>IF(ISNUMBER(D41)=TRUE(),SUM(D41,F41,H41,J41,L41,N41,P41,R41),"")</f>
        <v>58</v>
      </c>
      <c r="U41" s="1068">
        <v>6233</v>
      </c>
      <c r="V41" s="1041">
        <v>32</v>
      </c>
      <c r="W41" s="33">
        <f t="shared" si="13"/>
        <v>1</v>
      </c>
      <c r="X41" s="33">
        <f t="shared" si="14"/>
        <v>50</v>
      </c>
      <c r="Y41" s="33">
        <f t="shared" si="14"/>
        <v>43641</v>
      </c>
      <c r="Z41" s="34">
        <f t="shared" si="15"/>
        <v>11050</v>
      </c>
      <c r="AA41" s="33">
        <f t="shared" si="8"/>
        <v>49.56357895</v>
      </c>
      <c r="AB41" s="33">
        <f t="shared" si="9"/>
        <v>22</v>
      </c>
    </row>
    <row r="42" spans="1:28" ht="15.75" x14ac:dyDescent="0.2">
      <c r="A42" s="35">
        <v>33</v>
      </c>
      <c r="B42" s="1040" t="s">
        <v>791</v>
      </c>
      <c r="C42" s="1054" t="s">
        <v>213</v>
      </c>
      <c r="D42" s="1045">
        <v>9</v>
      </c>
      <c r="E42" s="1046"/>
      <c r="F42" s="1043">
        <v>9</v>
      </c>
      <c r="G42" s="1044"/>
      <c r="H42" s="1045">
        <v>9</v>
      </c>
      <c r="I42" s="1046"/>
      <c r="J42" s="1043">
        <v>9</v>
      </c>
      <c r="K42" s="1044"/>
      <c r="L42" s="68">
        <v>7</v>
      </c>
      <c r="M42" s="1046">
        <v>1443</v>
      </c>
      <c r="N42" s="1043">
        <v>1</v>
      </c>
      <c r="O42" s="1044">
        <v>1512</v>
      </c>
      <c r="P42" s="1045">
        <v>9</v>
      </c>
      <c r="Q42" s="1046"/>
      <c r="R42" s="1043">
        <v>7</v>
      </c>
      <c r="S42" s="1044">
        <v>125</v>
      </c>
      <c r="T42" s="1067">
        <f>IF(ISNUMBER(D42)=TRUE(),SUM(D42,F42,H42,J42,L42,N42,P42,R42),"")</f>
        <v>60</v>
      </c>
      <c r="U42" s="922">
        <v>3080</v>
      </c>
      <c r="V42" s="1042">
        <v>33</v>
      </c>
      <c r="W42" s="33">
        <f t="shared" si="13"/>
        <v>1</v>
      </c>
      <c r="X42" s="33">
        <f t="shared" si="14"/>
        <v>50</v>
      </c>
      <c r="Y42" s="33">
        <f t="shared" si="14"/>
        <v>12885</v>
      </c>
      <c r="Z42" s="34">
        <f t="shared" si="15"/>
        <v>8985</v>
      </c>
      <c r="AA42" s="33">
        <f t="shared" si="8"/>
        <v>49.871141014999999</v>
      </c>
      <c r="AB42" s="33">
        <f t="shared" si="9"/>
        <v>23</v>
      </c>
    </row>
    <row r="43" spans="1:28" ht="15.75" x14ac:dyDescent="0.2">
      <c r="A43" s="32">
        <v>34</v>
      </c>
      <c r="B43" s="67" t="s">
        <v>390</v>
      </c>
      <c r="C43" s="1054" t="s">
        <v>192</v>
      </c>
      <c r="D43" s="68">
        <v>8</v>
      </c>
      <c r="E43" s="39">
        <v>4800</v>
      </c>
      <c r="F43" s="69">
        <v>8</v>
      </c>
      <c r="G43" s="37">
        <v>7020</v>
      </c>
      <c r="H43" s="1045">
        <v>9</v>
      </c>
      <c r="I43" s="1046"/>
      <c r="J43" s="69">
        <v>3</v>
      </c>
      <c r="K43" s="37">
        <v>14230</v>
      </c>
      <c r="L43" s="68">
        <v>9</v>
      </c>
      <c r="M43" s="39">
        <v>0</v>
      </c>
      <c r="N43" s="1043">
        <v>7</v>
      </c>
      <c r="O43" s="1044">
        <v>222</v>
      </c>
      <c r="P43" s="1045">
        <v>9</v>
      </c>
      <c r="Q43" s="1046"/>
      <c r="R43" s="1043">
        <v>9</v>
      </c>
      <c r="S43" s="1044"/>
      <c r="T43" s="1067">
        <f>+D43+F43+H43+J43+L43+N43+P43+R43</f>
        <v>62</v>
      </c>
      <c r="U43" s="827">
        <f>E43+G43+I43+K43+M43+O43+Q43+S43</f>
        <v>26272</v>
      </c>
      <c r="V43" s="1041">
        <v>34</v>
      </c>
      <c r="W43" s="33">
        <f t="shared" si="13"/>
        <v>1</v>
      </c>
      <c r="X43" s="33">
        <f t="shared" si="14"/>
        <v>51</v>
      </c>
      <c r="Y43" s="33">
        <f t="shared" si="14"/>
        <v>42877</v>
      </c>
      <c r="Z43" s="34">
        <f t="shared" si="15"/>
        <v>20450</v>
      </c>
      <c r="AA43" s="33">
        <f t="shared" si="8"/>
        <v>50.571209549999999</v>
      </c>
      <c r="AB43" s="33">
        <f t="shared" si="9"/>
        <v>24</v>
      </c>
    </row>
    <row r="44" spans="1:28" ht="16.5" customHeight="1" x14ac:dyDescent="0.2">
      <c r="A44" s="35">
        <v>35</v>
      </c>
      <c r="B44" s="1040" t="s">
        <v>386</v>
      </c>
      <c r="C44" s="71" t="s">
        <v>86</v>
      </c>
      <c r="D44" s="68">
        <v>3</v>
      </c>
      <c r="E44" s="1046">
        <v>7500</v>
      </c>
      <c r="F44" s="69">
        <v>8</v>
      </c>
      <c r="G44" s="37">
        <v>6220</v>
      </c>
      <c r="H44" s="1045">
        <v>6</v>
      </c>
      <c r="I44" s="1046">
        <v>700</v>
      </c>
      <c r="J44" s="69">
        <v>9</v>
      </c>
      <c r="K44" s="37"/>
      <c r="L44" s="68">
        <v>9</v>
      </c>
      <c r="M44" s="39">
        <v>0</v>
      </c>
      <c r="N44" s="1043">
        <v>9</v>
      </c>
      <c r="O44" s="1044">
        <v>0</v>
      </c>
      <c r="P44" s="1045">
        <v>9</v>
      </c>
      <c r="Q44" s="1046"/>
      <c r="R44" s="1043">
        <v>9</v>
      </c>
      <c r="S44" s="1044"/>
      <c r="T44" s="1067">
        <f>+D44+F44+H44+J44+L44+N44+P44+R44</f>
        <v>62</v>
      </c>
      <c r="U44" s="922">
        <f>E44+G44+I44+K44+M44+O44+Q44+S44</f>
        <v>14420</v>
      </c>
      <c r="V44" s="1042">
        <v>35</v>
      </c>
      <c r="W44" s="33">
        <f t="shared" si="13"/>
        <v>1</v>
      </c>
      <c r="X44" s="33">
        <f t="shared" si="14"/>
        <v>51</v>
      </c>
      <c r="Y44" s="33">
        <f t="shared" si="14"/>
        <v>26783</v>
      </c>
      <c r="Z44" s="34">
        <f>MAX(E39,G39,I10,K39,M39,O39,Q39,S39)</f>
        <v>17950</v>
      </c>
      <c r="AA44" s="33">
        <f t="shared" si="8"/>
        <v>50.732152049999996</v>
      </c>
      <c r="AB44" s="33">
        <f t="shared" si="9"/>
        <v>25</v>
      </c>
    </row>
    <row r="45" spans="1:28" ht="15.75" customHeight="1" x14ac:dyDescent="0.2">
      <c r="A45" s="35">
        <v>36</v>
      </c>
      <c r="B45" s="1040" t="s">
        <v>667</v>
      </c>
      <c r="C45" s="1054" t="s">
        <v>192</v>
      </c>
      <c r="D45" s="1045">
        <v>9</v>
      </c>
      <c r="E45" s="1046"/>
      <c r="F45" s="1043">
        <v>9</v>
      </c>
      <c r="G45" s="1044"/>
      <c r="H45" s="1045">
        <v>2</v>
      </c>
      <c r="I45" s="1046">
        <v>1750</v>
      </c>
      <c r="J45" s="1043">
        <v>7</v>
      </c>
      <c r="K45" s="1044">
        <v>9880</v>
      </c>
      <c r="L45" s="1045">
        <v>8</v>
      </c>
      <c r="M45" s="1046">
        <v>838</v>
      </c>
      <c r="N45" s="1043">
        <v>9</v>
      </c>
      <c r="O45" s="1044"/>
      <c r="P45" s="1045">
        <v>9</v>
      </c>
      <c r="Q45" s="1046"/>
      <c r="R45" s="1043">
        <v>9</v>
      </c>
      <c r="S45" s="1044"/>
      <c r="T45" s="1067">
        <f>IF(ISNUMBER(D45)=TRUE(),SUM(D45,F45,H45,J45,L45,N45,P45,R45),"")</f>
        <v>62</v>
      </c>
      <c r="U45" s="922">
        <v>12468</v>
      </c>
      <c r="V45" s="1042">
        <v>36</v>
      </c>
      <c r="W45" s="33">
        <f t="shared" si="13"/>
        <v>1</v>
      </c>
      <c r="X45" s="33">
        <f t="shared" si="14"/>
        <v>54</v>
      </c>
      <c r="Y45" s="33">
        <f t="shared" si="14"/>
        <v>34515</v>
      </c>
      <c r="Z45" s="34">
        <f>MAX(E40,G40,I40,K40,M40,O40,Q40,S40)</f>
        <v>12170</v>
      </c>
      <c r="AA45" s="33">
        <f t="shared" si="8"/>
        <v>53.654837830000005</v>
      </c>
      <c r="AB45" s="33">
        <f t="shared" si="9"/>
        <v>26</v>
      </c>
    </row>
    <row r="46" spans="1:28" ht="15.75" customHeight="1" x14ac:dyDescent="0.2">
      <c r="A46" s="225">
        <v>37</v>
      </c>
      <c r="B46" s="1250" t="s">
        <v>385</v>
      </c>
      <c r="C46" s="1251" t="s">
        <v>76</v>
      </c>
      <c r="D46" s="928">
        <v>6</v>
      </c>
      <c r="E46" s="929">
        <v>2930</v>
      </c>
      <c r="F46" s="926">
        <v>9</v>
      </c>
      <c r="G46" s="927"/>
      <c r="H46" s="928">
        <v>9</v>
      </c>
      <c r="I46" s="929"/>
      <c r="J46" s="926">
        <v>9</v>
      </c>
      <c r="K46" s="927"/>
      <c r="L46" s="928">
        <v>9</v>
      </c>
      <c r="M46" s="929">
        <v>0</v>
      </c>
      <c r="N46" s="1043">
        <v>9</v>
      </c>
      <c r="O46" s="1044">
        <v>0</v>
      </c>
      <c r="P46" s="1045">
        <v>3</v>
      </c>
      <c r="Q46" s="1046">
        <v>8545</v>
      </c>
      <c r="R46" s="1043">
        <v>9</v>
      </c>
      <c r="S46" s="1044"/>
      <c r="T46" s="1252">
        <f>+D46+F46+H46+J46+L46+N46+P46+R46</f>
        <v>63</v>
      </c>
      <c r="U46" s="1253">
        <f>E46+G46+I46+K46+M46+O46+Q46+S46</f>
        <v>11475</v>
      </c>
      <c r="V46" s="225">
        <v>37</v>
      </c>
      <c r="W46" s="33" t="str">
        <f>IF(ISNUMBER(#REF!)=TRUE(),1,"")</f>
        <v/>
      </c>
      <c r="X46" s="33" t="str">
        <f>IF(ISNUMBER(#REF!)=TRUE(),#REF!,"")</f>
        <v/>
      </c>
      <c r="Y46" s="33" t="str">
        <f>IF(ISNUMBER(#REF!)=TRUE(),#REF!,"")</f>
        <v/>
      </c>
      <c r="Z46" s="34" t="e">
        <f>MAX(#REF!,#REF!,#REF!,#REF!,#REF!,#REF!,#REF!,#REF!)</f>
        <v>#REF!</v>
      </c>
      <c r="AA46" s="33" t="str">
        <f t="shared" si="8"/>
        <v/>
      </c>
      <c r="AB46" s="33" t="str">
        <f t="shared" si="9"/>
        <v/>
      </c>
    </row>
    <row r="47" spans="1:28" ht="15.75" customHeight="1" x14ac:dyDescent="0.2">
      <c r="A47" s="225">
        <v>38</v>
      </c>
      <c r="B47" s="1250" t="s">
        <v>880</v>
      </c>
      <c r="C47" s="1251" t="s">
        <v>192</v>
      </c>
      <c r="D47" s="928">
        <v>9</v>
      </c>
      <c r="E47" s="929"/>
      <c r="F47" s="926">
        <v>9</v>
      </c>
      <c r="G47" s="927"/>
      <c r="H47" s="928">
        <v>9</v>
      </c>
      <c r="I47" s="929"/>
      <c r="J47" s="926">
        <v>9</v>
      </c>
      <c r="K47" s="927"/>
      <c r="L47" s="928">
        <v>9</v>
      </c>
      <c r="M47" s="929"/>
      <c r="N47" s="1043">
        <v>9</v>
      </c>
      <c r="O47" s="1044"/>
      <c r="P47" s="1045">
        <v>5</v>
      </c>
      <c r="Q47" s="1046">
        <v>3155</v>
      </c>
      <c r="R47" s="1043">
        <v>7</v>
      </c>
      <c r="S47" s="1044">
        <v>65</v>
      </c>
      <c r="T47" s="1254">
        <f>IF(ISNUMBER(D47)=TRUE(),SUM(D47,F47,H47,J47,L47,N47,P47,R47),"")</f>
        <v>66</v>
      </c>
      <c r="U47" s="1253">
        <f>E47+G47+I47+K47+M47+O47+Q47+S47</f>
        <v>3220</v>
      </c>
      <c r="V47" s="225">
        <v>38</v>
      </c>
      <c r="W47" s="33">
        <f>IF(ISNUMBER(V41)=TRUE(),1,"")</f>
        <v>1</v>
      </c>
      <c r="X47" s="33">
        <f>IF(ISNUMBER(T41)=TRUE(),T41,"")</f>
        <v>58</v>
      </c>
      <c r="Y47" s="33">
        <f>IF(ISNUMBER(U41)=TRUE(),U41,"")</f>
        <v>6233</v>
      </c>
      <c r="Z47" s="34">
        <f>MAX(E41,G41,I41,K41,M41,O41,Q41,S41)</f>
        <v>3140</v>
      </c>
      <c r="AA47" s="33">
        <f t="shared" si="8"/>
        <v>57.93766686</v>
      </c>
      <c r="AB47" s="33">
        <f t="shared" si="9"/>
        <v>27</v>
      </c>
    </row>
    <row r="48" spans="1:28" ht="15.75" x14ac:dyDescent="0.2">
      <c r="A48" s="225">
        <v>39</v>
      </c>
      <c r="B48" s="256" t="s">
        <v>98</v>
      </c>
      <c r="C48" s="1064" t="s">
        <v>96</v>
      </c>
      <c r="D48" s="1057">
        <v>8</v>
      </c>
      <c r="E48" s="1062">
        <v>1850</v>
      </c>
      <c r="F48" s="1063">
        <v>6</v>
      </c>
      <c r="G48" s="1056">
        <v>8730</v>
      </c>
      <c r="H48" s="1057">
        <v>9</v>
      </c>
      <c r="I48" s="1062"/>
      <c r="J48" s="1063">
        <v>9</v>
      </c>
      <c r="K48" s="1056"/>
      <c r="L48" s="1057">
        <v>9</v>
      </c>
      <c r="M48" s="1062"/>
      <c r="N48" s="1043">
        <v>9</v>
      </c>
      <c r="O48" s="1044"/>
      <c r="P48" s="1045">
        <v>9</v>
      </c>
      <c r="Q48" s="1046"/>
      <c r="R48" s="1043">
        <v>9</v>
      </c>
      <c r="S48" s="1044"/>
      <c r="T48" s="1067">
        <f>+D48+F48+H48+J48+L48+N48+P48+R48</f>
        <v>68</v>
      </c>
      <c r="U48" s="922">
        <f>E48+G48+I48+K48+M48+O48+Q48+S48</f>
        <v>10580</v>
      </c>
      <c r="V48" s="225">
        <v>39</v>
      </c>
      <c r="W48" s="33" t="str">
        <f>IF(ISNUMBER(#REF!)=TRUE(),1,"")</f>
        <v/>
      </c>
      <c r="X48" s="33" t="str">
        <f>IF(ISNUMBER(#REF!)=TRUE(),#REF!,"")</f>
        <v/>
      </c>
      <c r="Y48" s="33" t="str">
        <f>IF(ISNUMBER(#REF!)=TRUE(),#REF!,"")</f>
        <v/>
      </c>
      <c r="Z48" s="34" t="e">
        <f>MAX(#REF!,#REF!,#REF!,#REF!,#REF!,#REF!,#REF!,#REF!)</f>
        <v>#REF!</v>
      </c>
      <c r="AA48" s="33" t="str">
        <f t="shared" si="8"/>
        <v/>
      </c>
      <c r="AB48" s="33" t="str">
        <f t="shared" si="9"/>
        <v/>
      </c>
    </row>
    <row r="49" spans="1:28" ht="15.75" x14ac:dyDescent="0.2">
      <c r="A49" s="225">
        <v>40</v>
      </c>
      <c r="B49" s="1040" t="s">
        <v>476</v>
      </c>
      <c r="C49" s="1054" t="s">
        <v>96</v>
      </c>
      <c r="D49" s="1045">
        <v>9</v>
      </c>
      <c r="E49" s="1046"/>
      <c r="F49" s="1043">
        <v>9</v>
      </c>
      <c r="G49" s="1044"/>
      <c r="H49" s="1045">
        <v>8</v>
      </c>
      <c r="I49" s="1046">
        <v>20</v>
      </c>
      <c r="J49" s="1043">
        <v>8</v>
      </c>
      <c r="K49" s="1044">
        <v>11790</v>
      </c>
      <c r="L49" s="1045">
        <v>9</v>
      </c>
      <c r="M49" s="1046"/>
      <c r="N49" s="1043">
        <v>9</v>
      </c>
      <c r="O49" s="1044"/>
      <c r="P49" s="1045">
        <v>8</v>
      </c>
      <c r="Q49" s="1046">
        <v>2380</v>
      </c>
      <c r="R49" s="1043">
        <v>9</v>
      </c>
      <c r="S49" s="1044"/>
      <c r="T49" s="1067">
        <f>IF(ISNUMBER(D49)=TRUE(),SUM(D49,F49,H49,J49,L49,N49,P49,R49),"")</f>
        <v>69</v>
      </c>
      <c r="U49" s="922">
        <v>14190</v>
      </c>
      <c r="V49" s="225">
        <v>40</v>
      </c>
      <c r="W49" s="33" t="str">
        <f>IF(ISNUMBER(#REF!)=TRUE(),1,"")</f>
        <v/>
      </c>
      <c r="X49" s="33" t="str">
        <f>IF(ISNUMBER(#REF!)=TRUE(),#REF!,"")</f>
        <v/>
      </c>
      <c r="Y49" s="33" t="str">
        <f>IF(ISNUMBER(#REF!)=TRUE(),#REF!,"")</f>
        <v/>
      </c>
      <c r="Z49" s="34" t="e">
        <f>MAX(#REF!,#REF!,#REF!,#REF!,#REF!,#REF!,#REF!,#REF!)</f>
        <v>#REF!</v>
      </c>
      <c r="AA49" s="33" t="str">
        <f t="shared" si="8"/>
        <v/>
      </c>
      <c r="AB49" s="33" t="str">
        <f t="shared" si="9"/>
        <v/>
      </c>
    </row>
    <row r="50" spans="1:28" ht="15.75" x14ac:dyDescent="0.2">
      <c r="A50" s="1041">
        <v>41</v>
      </c>
      <c r="B50" s="256" t="s">
        <v>389</v>
      </c>
      <c r="C50" s="1064" t="s">
        <v>387</v>
      </c>
      <c r="D50" s="1057">
        <v>7</v>
      </c>
      <c r="E50" s="1062">
        <v>2980</v>
      </c>
      <c r="F50" s="1063">
        <v>9</v>
      </c>
      <c r="G50" s="1056"/>
      <c r="H50" s="1057">
        <v>9</v>
      </c>
      <c r="I50" s="1062"/>
      <c r="J50" s="1063">
        <v>9</v>
      </c>
      <c r="K50" s="1056"/>
      <c r="L50" s="1057">
        <v>9</v>
      </c>
      <c r="M50" s="1062"/>
      <c r="N50" s="1063">
        <v>9</v>
      </c>
      <c r="O50" s="1056"/>
      <c r="P50" s="1045">
        <v>9</v>
      </c>
      <c r="Q50" s="1046"/>
      <c r="R50" s="1063">
        <v>9</v>
      </c>
      <c r="S50" s="1056"/>
      <c r="T50" s="1067">
        <f>+D50+F50+H50+J50+L50+N50+P50+R50</f>
        <v>70</v>
      </c>
      <c r="U50" s="922">
        <f>E50+G50+I50+K50+M50+O50+Q50+S50</f>
        <v>2980</v>
      </c>
      <c r="V50" s="225">
        <v>41</v>
      </c>
      <c r="W50" s="33" t="str">
        <f>IF(ISNUMBER(#REF!)=TRUE(),1,"")</f>
        <v/>
      </c>
      <c r="X50" s="33" t="str">
        <f>IF(ISNUMBER(#REF!)=TRUE(),#REF!,"")</f>
        <v/>
      </c>
      <c r="Y50" s="33" t="str">
        <f>IF(ISNUMBER(#REF!)=TRUE(),#REF!,"")</f>
        <v/>
      </c>
      <c r="Z50" s="34" t="e">
        <f>MAX(#REF!,#REF!,#REF!,#REF!,#REF!,#REF!,#REF!,#REF!)</f>
        <v>#REF!</v>
      </c>
      <c r="AA50" s="33" t="str">
        <f t="shared" si="8"/>
        <v/>
      </c>
      <c r="AB50" s="33" t="str">
        <f t="shared" si="9"/>
        <v/>
      </c>
    </row>
    <row r="51" spans="1:28" ht="15.75" x14ac:dyDescent="0.2">
      <c r="A51" s="1042">
        <v>42</v>
      </c>
      <c r="B51" s="1040" t="s">
        <v>879</v>
      </c>
      <c r="C51" s="1054" t="s">
        <v>213</v>
      </c>
      <c r="D51" s="1045">
        <v>9</v>
      </c>
      <c r="E51" s="1046"/>
      <c r="F51" s="1043">
        <v>9</v>
      </c>
      <c r="G51" s="1044"/>
      <c r="H51" s="1045">
        <v>9</v>
      </c>
      <c r="I51" s="1046"/>
      <c r="J51" s="1043">
        <v>9</v>
      </c>
      <c r="K51" s="1044"/>
      <c r="L51" s="1045">
        <v>9</v>
      </c>
      <c r="M51" s="1046"/>
      <c r="N51" s="1043">
        <v>9</v>
      </c>
      <c r="O51" s="1044"/>
      <c r="P51" s="1045">
        <v>8</v>
      </c>
      <c r="Q51" s="1046">
        <v>1060</v>
      </c>
      <c r="R51" s="1043">
        <v>9</v>
      </c>
      <c r="S51" s="1044"/>
      <c r="T51" s="1067">
        <f>IF(ISNUMBER(D51)=TRUE(),SUM(D51,F51,H51,J51,L51,N51,P51,R51),"")</f>
        <v>71</v>
      </c>
      <c r="U51" s="922">
        <f>E51+G51+I51+K51+M51+O51+Q51+S51</f>
        <v>1060</v>
      </c>
      <c r="V51" s="225">
        <v>42</v>
      </c>
      <c r="W51" s="33" t="str">
        <f>IF(ISNUMBER(#REF!)=TRUE(),1,"")</f>
        <v/>
      </c>
      <c r="X51" s="33" t="str">
        <f>IF(ISNUMBER(#REF!)=TRUE(),#REF!,"")</f>
        <v/>
      </c>
      <c r="Y51" s="33" t="str">
        <f>IF(ISNUMBER(#REF!)=TRUE(),#REF!,"")</f>
        <v/>
      </c>
      <c r="Z51" s="34" t="e">
        <f>MAX(#REF!,#REF!,#REF!,#REF!,#REF!,#REF!,#REF!,#REF!)</f>
        <v>#REF!</v>
      </c>
      <c r="AA51" s="33" t="str">
        <f t="shared" si="8"/>
        <v/>
      </c>
      <c r="AB51" s="33" t="str">
        <f t="shared" si="9"/>
        <v/>
      </c>
    </row>
    <row r="52" spans="1:28" ht="16.5" x14ac:dyDescent="0.2">
      <c r="A52" s="1041"/>
      <c r="B52" s="256"/>
      <c r="C52" s="1064"/>
      <c r="D52" s="1057"/>
      <c r="E52" s="1062"/>
      <c r="F52" s="1063"/>
      <c r="G52" s="1056"/>
      <c r="H52" s="1057"/>
      <c r="I52" s="1062"/>
      <c r="J52" s="1063"/>
      <c r="K52" s="1056"/>
      <c r="L52" s="1057"/>
      <c r="M52" s="1062"/>
      <c r="N52" s="1063"/>
      <c r="O52" s="1056"/>
      <c r="P52" s="1057"/>
      <c r="Q52" s="1062"/>
      <c r="R52" s="1063"/>
      <c r="S52" s="1056"/>
      <c r="T52" s="1053" t="str">
        <f t="shared" ref="T52:T56" si="16">IF(ISNUMBER(D52)=TRUE(),SUM(D52,F52,H52,J52,L52,N52,P52,R52),"")</f>
        <v/>
      </c>
      <c r="U52" s="1094" t="str">
        <f t="shared" ref="U52:U56" si="17">IF(ISNUMBER(E52)=TRUE(),SUM(E52,G52,I52,K52,M52,O52,Q52,S52),"")</f>
        <v/>
      </c>
      <c r="V52" s="1173" t="str">
        <f t="shared" ref="V52:V56" si="18">IF(ISNUMBER(AB63)=TRUE(),AB63,"")</f>
        <v/>
      </c>
      <c r="W52" s="33" t="str">
        <f>IF(ISNUMBER(#REF!)=TRUE(),1,"")</f>
        <v/>
      </c>
      <c r="X52" s="33" t="str">
        <f>IF(ISNUMBER(#REF!)=TRUE(),#REF!,"")</f>
        <v/>
      </c>
      <c r="Y52" s="33" t="str">
        <f>IF(ISNUMBER(#REF!)=TRUE(),#REF!,"")</f>
        <v/>
      </c>
      <c r="Z52" s="34" t="e">
        <f>MAX(#REF!,#REF!,#REF!,#REF!,#REF!,#REF!,#REF!,#REF!)</f>
        <v>#REF!</v>
      </c>
      <c r="AA52" s="33" t="str">
        <f t="shared" si="8"/>
        <v/>
      </c>
      <c r="AB52" s="33" t="str">
        <f t="shared" si="9"/>
        <v/>
      </c>
    </row>
    <row r="53" spans="1:28" ht="16.5" x14ac:dyDescent="0.2">
      <c r="A53" s="1042"/>
      <c r="B53" s="1040"/>
      <c r="C53" s="1054"/>
      <c r="D53" s="1045"/>
      <c r="E53" s="1046"/>
      <c r="F53" s="1043"/>
      <c r="G53" s="1044"/>
      <c r="H53" s="1045"/>
      <c r="I53" s="1046"/>
      <c r="J53" s="1043"/>
      <c r="K53" s="1044"/>
      <c r="L53" s="1045"/>
      <c r="M53" s="1046"/>
      <c r="N53" s="1043"/>
      <c r="O53" s="1044"/>
      <c r="P53" s="1045"/>
      <c r="Q53" s="1046"/>
      <c r="R53" s="1043"/>
      <c r="S53" s="1044"/>
      <c r="T53" s="1053" t="str">
        <f t="shared" si="16"/>
        <v/>
      </c>
      <c r="U53" s="1094" t="str">
        <f t="shared" si="17"/>
        <v/>
      </c>
      <c r="V53" s="1095" t="str">
        <f t="shared" si="18"/>
        <v/>
      </c>
      <c r="W53" s="33">
        <f>IF(ISNUMBER(V42)=TRUE(),1,"")</f>
        <v>1</v>
      </c>
      <c r="X53" s="33">
        <f t="shared" ref="X53:Y57" si="19">IF(ISNUMBER(T42)=TRUE(),T42,"")</f>
        <v>60</v>
      </c>
      <c r="Y53" s="33">
        <f t="shared" si="19"/>
        <v>3080</v>
      </c>
      <c r="Z53" s="34">
        <f>MAX(E42,G42,I42,K42,M42,O42,Q42,S42)</f>
        <v>1512</v>
      </c>
      <c r="AA53" s="33">
        <f t="shared" si="8"/>
        <v>59.969198488000004</v>
      </c>
      <c r="AB53" s="33">
        <f t="shared" si="9"/>
        <v>28</v>
      </c>
    </row>
    <row r="54" spans="1:28" ht="16.5" x14ac:dyDescent="0.2">
      <c r="A54" s="1041"/>
      <c r="B54" s="256"/>
      <c r="C54" s="1064"/>
      <c r="D54" s="1057"/>
      <c r="E54" s="1062"/>
      <c r="F54" s="1063"/>
      <c r="G54" s="1056"/>
      <c r="H54" s="1057"/>
      <c r="I54" s="1062"/>
      <c r="J54" s="1063"/>
      <c r="K54" s="1056"/>
      <c r="L54" s="1057"/>
      <c r="M54" s="1062"/>
      <c r="N54" s="1063"/>
      <c r="O54" s="1056"/>
      <c r="P54" s="1057"/>
      <c r="Q54" s="1062"/>
      <c r="R54" s="1063"/>
      <c r="S54" s="1056"/>
      <c r="T54" s="1053" t="str">
        <f t="shared" si="16"/>
        <v/>
      </c>
      <c r="U54" s="1094" t="str">
        <f t="shared" si="17"/>
        <v/>
      </c>
      <c r="V54" s="1173" t="str">
        <f t="shared" si="18"/>
        <v/>
      </c>
      <c r="W54" s="33">
        <f>IF(ISNUMBER(V43)=TRUE(),1,"")</f>
        <v>1</v>
      </c>
      <c r="X54" s="33">
        <f t="shared" si="19"/>
        <v>62</v>
      </c>
      <c r="Y54" s="33">
        <f t="shared" si="19"/>
        <v>26272</v>
      </c>
      <c r="Z54" s="34">
        <f>MAX(E43,G43,I43,K43,M43,O43,Q43,S43)</f>
        <v>14230</v>
      </c>
      <c r="AA54" s="33">
        <f t="shared" si="8"/>
        <v>61.73726577</v>
      </c>
      <c r="AB54" s="33">
        <f t="shared" si="9"/>
        <v>29</v>
      </c>
    </row>
    <row r="55" spans="1:28" ht="16.5" x14ac:dyDescent="0.2">
      <c r="A55" s="1042"/>
      <c r="B55" s="1040"/>
      <c r="C55" s="1054"/>
      <c r="D55" s="1045"/>
      <c r="E55" s="1046"/>
      <c r="F55" s="1043"/>
      <c r="G55" s="1044"/>
      <c r="H55" s="1045"/>
      <c r="I55" s="1046"/>
      <c r="J55" s="1043"/>
      <c r="K55" s="1044"/>
      <c r="L55" s="1045"/>
      <c r="M55" s="1046"/>
      <c r="N55" s="1043"/>
      <c r="O55" s="1044"/>
      <c r="P55" s="1045"/>
      <c r="Q55" s="1046"/>
      <c r="R55" s="1043"/>
      <c r="S55" s="1044"/>
      <c r="T55" s="1053" t="str">
        <f t="shared" si="16"/>
        <v/>
      </c>
      <c r="U55" s="1094" t="str">
        <f t="shared" si="17"/>
        <v/>
      </c>
      <c r="V55" s="1095" t="str">
        <f t="shared" si="18"/>
        <v/>
      </c>
      <c r="W55" s="33">
        <f>IF(ISNUMBER(V44)=TRUE(),1,"")</f>
        <v>1</v>
      </c>
      <c r="X55" s="33">
        <f t="shared" si="19"/>
        <v>62</v>
      </c>
      <c r="Y55" s="33">
        <f t="shared" si="19"/>
        <v>14420</v>
      </c>
      <c r="Z55" s="34">
        <f>MAX(E44,G44,I44,K44,M44,O44,Q44,S44)</f>
        <v>7500</v>
      </c>
      <c r="AA55" s="33">
        <f t="shared" ref="AA55:AA57" si="20">IF(ISNUMBER(X55)=TRUE(),X55-Y55/100000-Z55/1000000000,"")</f>
        <v>61.8557925</v>
      </c>
      <c r="AB55" s="33">
        <f t="shared" si="9"/>
        <v>30</v>
      </c>
    </row>
    <row r="56" spans="1:28" ht="16.5" x14ac:dyDescent="0.2">
      <c r="A56" s="1041"/>
      <c r="B56" s="256"/>
      <c r="C56" s="1064"/>
      <c r="D56" s="1057"/>
      <c r="E56" s="1062"/>
      <c r="F56" s="1063"/>
      <c r="G56" s="1056"/>
      <c r="H56" s="1057"/>
      <c r="I56" s="1062"/>
      <c r="J56" s="1063"/>
      <c r="K56" s="1056"/>
      <c r="L56" s="1057"/>
      <c r="M56" s="1062"/>
      <c r="N56" s="1063"/>
      <c r="O56" s="1056"/>
      <c r="P56" s="1057"/>
      <c r="Q56" s="1062"/>
      <c r="R56" s="1063"/>
      <c r="S56" s="1056"/>
      <c r="T56" s="1053" t="str">
        <f t="shared" si="16"/>
        <v/>
      </c>
      <c r="U56" s="1094" t="str">
        <f t="shared" si="17"/>
        <v/>
      </c>
      <c r="V56" s="1173" t="str">
        <f t="shared" si="18"/>
        <v/>
      </c>
      <c r="W56" s="33">
        <f>IF(ISNUMBER(V45)=TRUE(),1,"")</f>
        <v>1</v>
      </c>
      <c r="X56" s="33">
        <f t="shared" si="19"/>
        <v>62</v>
      </c>
      <c r="Y56" s="33">
        <f t="shared" si="19"/>
        <v>12468</v>
      </c>
      <c r="Z56" s="34">
        <f>MAX(E45,G45,I45,K45,M45,O45,Q45,S45)</f>
        <v>9880</v>
      </c>
      <c r="AA56" s="33">
        <f t="shared" si="20"/>
        <v>61.875310120000002</v>
      </c>
      <c r="AB56" s="33">
        <f t="shared" si="9"/>
        <v>31</v>
      </c>
    </row>
    <row r="57" spans="1:28" x14ac:dyDescent="0.2">
      <c r="W57" s="33">
        <f>IF(ISNUMBER(V46)=TRUE(),1,"")</f>
        <v>1</v>
      </c>
      <c r="X57" s="33">
        <f t="shared" si="19"/>
        <v>63</v>
      </c>
      <c r="Y57" s="33">
        <f t="shared" si="19"/>
        <v>11475</v>
      </c>
      <c r="Z57" s="34">
        <f>MAX(E46,G46,I46,K46,M46,O46,Q46,S46)</f>
        <v>8545</v>
      </c>
      <c r="AA57" s="33">
        <f t="shared" si="20"/>
        <v>62.885241454999999</v>
      </c>
      <c r="AB57" s="33">
        <f t="shared" si="9"/>
        <v>32</v>
      </c>
    </row>
  </sheetData>
  <sortState ref="B10:U51">
    <sortCondition ref="T10:T51"/>
    <sortCondition descending="1" ref="U10:U5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7">
    <dataValidation type="custom" allowBlank="1" showInputMessage="1" showErrorMessage="1" errorTitle="Stani!" error="Polje sa formulom i nije dopušteno ništa mjenjati!" promptTitle="POZOR!" prompt="Polje sa formulom, ne upisuj ništa!" sqref="T42:T56" xr:uid="{00000000-0002-0000-0500-000000000000}">
      <formula1>IF(ISNUMBER(IZ53)=TRUE(),SUM(IZ53,JB53,$A$1,JF53,JH53,JJ53,JL53,JN53),"")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1" xr:uid="{00000000-0002-0000-0500-000001000000}">
      <formula1>IF(ISNUMBER(IZ47)=TRUE(),SUM(IZ47,JB47,$A$1,JF47,JH47,JJ47,JL47,JN47),"")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26:T32" xr:uid="{00000000-0002-0000-0500-000002000000}">
      <formula1>IF(ISNUMBER(IZ30)=TRUE(),SUM(IZ30,JB30,$A$1,JF30,JH30,JJ30,JL30,JN30),"")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33:T40" xr:uid="{00000000-0002-0000-0500-000003000000}">
      <formula1>IF(ISNUMBER(IZ38)=TRUE(),SUM(IZ38,JB38,$A$1,JF38,JH38,JJ38,JL38,JN38),"")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13" xr:uid="{00000000-0002-0000-0500-000004000000}">
      <formula1>IF(ISNUMBER(IZ10)=TRUE(),SUM(IZ10,JB10,$A$1,JF10,JH10,JJ10,JL10,JN10),"")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4:T15" xr:uid="{00000000-0002-0000-0500-000005000000}">
      <formula1>IF(ISNUMBER(IZ15)=TRUE(),SUM(IZ15,JB15,$A$1,JF15,JH15,JJ15,JL15,JN15),"")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6:T25" xr:uid="{00000000-0002-0000-0500-000006000000}">
      <formula1>IF(ISNUMBER(IZ18)=TRUE(),SUM(IZ18,JB18,$A$1,JF18,JH18,JJ18,JL18,JN18),"")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4"/>
  <sheetViews>
    <sheetView topLeftCell="A4" zoomScale="98" zoomScaleNormal="98" workbookViewId="0">
      <selection activeCell="B13" sqref="B13:B20"/>
    </sheetView>
  </sheetViews>
  <sheetFormatPr defaultRowHeight="12.75" x14ac:dyDescent="0.2"/>
  <cols>
    <col min="1" max="1" width="4.5703125" style="410"/>
    <col min="2" max="2" width="17.140625" style="411"/>
    <col min="3" max="3" width="5.7109375" style="411"/>
    <col min="4" max="4" width="9.42578125" style="411"/>
    <col min="5" max="5" width="5.7109375" style="411"/>
    <col min="6" max="6" width="9.42578125" style="411"/>
    <col min="7" max="7" width="5.7109375" style="411"/>
    <col min="8" max="8" width="9.42578125" style="411"/>
    <col min="9" max="9" width="5.7109375" style="411"/>
    <col min="10" max="10" width="9.42578125" style="411"/>
    <col min="11" max="11" width="5.7109375" style="411"/>
    <col min="12" max="12" width="9.42578125" style="411"/>
    <col min="13" max="13" width="5.85546875" style="411"/>
    <col min="14" max="14" width="9.42578125" style="411"/>
    <col min="15" max="15" width="5.7109375" style="411"/>
    <col min="16" max="16" width="9.42578125" style="411"/>
    <col min="17" max="17" width="5.7109375" style="411"/>
    <col min="18" max="18" width="9.42578125" style="411"/>
    <col min="19" max="19" width="6.28515625" style="411"/>
    <col min="20" max="20" width="11" style="411"/>
    <col min="21" max="21" width="10" style="411"/>
    <col min="22" max="22" width="9.140625" style="411"/>
    <col min="23" max="27" width="0" style="411" hidden="1"/>
    <col min="28" max="257" width="9.140625" style="411"/>
    <col min="258" max="16384" width="9.140625" style="412"/>
  </cols>
  <sheetData>
    <row r="2" spans="1:27" x14ac:dyDescent="0.2"/>
    <row r="4" spans="1:27" ht="23.25" x14ac:dyDescent="0.35">
      <c r="C4" s="413" t="s">
        <v>0</v>
      </c>
      <c r="D4" s="414"/>
      <c r="K4" s="415" t="s">
        <v>1</v>
      </c>
    </row>
    <row r="5" spans="1:27" ht="23.25" x14ac:dyDescent="0.2">
      <c r="C5" s="416" t="s">
        <v>2</v>
      </c>
      <c r="K5" s="208" t="s">
        <v>306</v>
      </c>
    </row>
    <row r="6" spans="1:27" ht="23.25" x14ac:dyDescent="0.2">
      <c r="K6" s="417" t="s">
        <v>3</v>
      </c>
    </row>
    <row r="7" spans="1:27" ht="13.5" thickBot="1" x14ac:dyDescent="0.25"/>
    <row r="8" spans="1:27" s="411" customFormat="1" ht="20.25" customHeight="1" thickBot="1" x14ac:dyDescent="0.25">
      <c r="A8" s="1860" t="s">
        <v>4</v>
      </c>
      <c r="B8" s="1862" t="s">
        <v>5</v>
      </c>
      <c r="C8" s="1858" t="s">
        <v>6</v>
      </c>
      <c r="D8" s="1858"/>
      <c r="E8" s="1857" t="s">
        <v>7</v>
      </c>
      <c r="F8" s="1857"/>
      <c r="G8" s="1858" t="s">
        <v>8</v>
      </c>
      <c r="H8" s="1858"/>
      <c r="I8" s="1857" t="s">
        <v>9</v>
      </c>
      <c r="J8" s="1857"/>
      <c r="K8" s="1858" t="s">
        <v>10</v>
      </c>
      <c r="L8" s="1858"/>
      <c r="M8" s="1857" t="s">
        <v>11</v>
      </c>
      <c r="N8" s="1857"/>
      <c r="O8" s="1858" t="s">
        <v>12</v>
      </c>
      <c r="P8" s="1858"/>
      <c r="Q8" s="1859" t="s">
        <v>13</v>
      </c>
      <c r="R8" s="1859"/>
      <c r="S8" s="1852" t="s">
        <v>18</v>
      </c>
      <c r="T8" s="1852"/>
      <c r="U8" s="1853"/>
    </row>
    <row r="9" spans="1:27" s="411" customFormat="1" ht="27.75" customHeight="1" thickTop="1" thickBot="1" x14ac:dyDescent="0.25">
      <c r="A9" s="1861"/>
      <c r="B9" s="1863"/>
      <c r="C9" s="1830" t="s">
        <v>383</v>
      </c>
      <c r="D9" s="1856"/>
      <c r="E9" s="1830" t="s">
        <v>414</v>
      </c>
      <c r="F9" s="1856"/>
      <c r="G9" s="1830" t="s">
        <v>415</v>
      </c>
      <c r="H9" s="1856"/>
      <c r="I9" s="1830" t="s">
        <v>416</v>
      </c>
      <c r="J9" s="1856"/>
      <c r="K9" s="1830" t="s">
        <v>417</v>
      </c>
      <c r="L9" s="1856"/>
      <c r="M9" s="1830" t="s">
        <v>418</v>
      </c>
      <c r="N9" s="1856"/>
      <c r="O9" s="1830" t="s">
        <v>419</v>
      </c>
      <c r="P9" s="1856"/>
      <c r="Q9" s="1830" t="s">
        <v>420</v>
      </c>
      <c r="R9" s="1856"/>
      <c r="S9" s="1854"/>
      <c r="T9" s="1854"/>
      <c r="U9" s="1855"/>
    </row>
    <row r="10" spans="1:27" s="411" customFormat="1" ht="13.5" thickTop="1" x14ac:dyDescent="0.2">
      <c r="A10" s="1861"/>
      <c r="B10" s="1863"/>
      <c r="C10" s="582"/>
      <c r="D10" s="583"/>
      <c r="E10" s="584"/>
      <c r="F10" s="585"/>
      <c r="G10" s="586"/>
      <c r="H10" s="587"/>
      <c r="I10" s="584"/>
      <c r="J10" s="585"/>
      <c r="K10" s="586"/>
      <c r="L10" s="587"/>
      <c r="M10" s="584"/>
      <c r="N10" s="585"/>
      <c r="O10" s="586" t="s">
        <v>126</v>
      </c>
      <c r="P10" s="587"/>
      <c r="Q10" s="584"/>
      <c r="R10" s="587"/>
      <c r="S10" s="586"/>
      <c r="T10" s="588"/>
      <c r="U10" s="589"/>
    </row>
    <row r="11" spans="1:27" s="411" customFormat="1" ht="15.75" x14ac:dyDescent="0.2">
      <c r="A11" s="590"/>
      <c r="B11" s="591"/>
      <c r="C11" s="582" t="s">
        <v>19</v>
      </c>
      <c r="D11" s="583" t="s">
        <v>20</v>
      </c>
      <c r="E11" s="592" t="s">
        <v>19</v>
      </c>
      <c r="F11" s="593" t="s">
        <v>20</v>
      </c>
      <c r="G11" s="582" t="s">
        <v>19</v>
      </c>
      <c r="H11" s="583" t="s">
        <v>20</v>
      </c>
      <c r="I11" s="592" t="s">
        <v>19</v>
      </c>
      <c r="J11" s="593" t="s">
        <v>20</v>
      </c>
      <c r="K11" s="582" t="s">
        <v>19</v>
      </c>
      <c r="L11" s="583" t="s">
        <v>20</v>
      </c>
      <c r="M11" s="592" t="s">
        <v>19</v>
      </c>
      <c r="N11" s="593" t="s">
        <v>20</v>
      </c>
      <c r="O11" s="582" t="s">
        <v>19</v>
      </c>
      <c r="P11" s="583" t="s">
        <v>20</v>
      </c>
      <c r="Q11" s="592" t="s">
        <v>19</v>
      </c>
      <c r="R11" s="583" t="s">
        <v>20</v>
      </c>
      <c r="S11" s="582" t="s">
        <v>19</v>
      </c>
      <c r="T11" s="594" t="s">
        <v>21</v>
      </c>
      <c r="U11" s="595" t="s">
        <v>22</v>
      </c>
    </row>
    <row r="12" spans="1:27" s="411" customFormat="1" ht="16.5" thickBot="1" x14ac:dyDescent="0.25">
      <c r="A12" s="596"/>
      <c r="B12" s="597"/>
      <c r="C12" s="598"/>
      <c r="D12" s="599"/>
      <c r="E12" s="598"/>
      <c r="F12" s="600"/>
      <c r="G12" s="598"/>
      <c r="H12" s="599"/>
      <c r="I12" s="598"/>
      <c r="J12" s="600"/>
      <c r="K12" s="598"/>
      <c r="L12" s="599"/>
      <c r="M12" s="598"/>
      <c r="N12" s="600"/>
      <c r="O12" s="598"/>
      <c r="P12" s="599"/>
      <c r="Q12" s="598"/>
      <c r="R12" s="599"/>
      <c r="S12" s="598"/>
      <c r="T12" s="601"/>
      <c r="U12" s="602"/>
    </row>
    <row r="13" spans="1:27" s="423" customFormat="1" ht="42.75" customHeight="1" thickTop="1" x14ac:dyDescent="0.2">
      <c r="A13" s="418">
        <v>1</v>
      </c>
      <c r="B13" s="1463" t="s">
        <v>128</v>
      </c>
      <c r="C13" s="419">
        <v>1</v>
      </c>
      <c r="D13" s="420">
        <v>14822</v>
      </c>
      <c r="E13" s="421">
        <v>1</v>
      </c>
      <c r="F13" s="422">
        <v>20680</v>
      </c>
      <c r="G13" s="419">
        <v>6</v>
      </c>
      <c r="H13" s="420">
        <v>14311</v>
      </c>
      <c r="I13" s="421">
        <v>1</v>
      </c>
      <c r="J13" s="422">
        <v>27519</v>
      </c>
      <c r="K13" s="419">
        <v>2</v>
      </c>
      <c r="L13" s="420">
        <v>8650</v>
      </c>
      <c r="M13" s="421">
        <v>1</v>
      </c>
      <c r="N13" s="422">
        <v>24710</v>
      </c>
      <c r="O13" s="419">
        <v>5</v>
      </c>
      <c r="P13" s="420">
        <v>21615</v>
      </c>
      <c r="Q13" s="421">
        <v>5</v>
      </c>
      <c r="R13" s="422">
        <v>21245</v>
      </c>
      <c r="S13" s="818">
        <f t="shared" ref="S13:T20" si="0">IF(ISNUMBER(C13)=TRUE(),SUM(C13,E13,G13,I13,K13,M13,O13,Q13),"")</f>
        <v>22</v>
      </c>
      <c r="T13" s="819">
        <f t="shared" si="0"/>
        <v>153552</v>
      </c>
      <c r="U13" s="797">
        <v>1</v>
      </c>
      <c r="W13" s="423">
        <f t="shared" ref="W13:W20" si="1">IF(ISNUMBER(S13)=TRUE(),S13,"")</f>
        <v>22</v>
      </c>
      <c r="X13" s="423">
        <f t="shared" ref="X13:X20" si="2">IF(ISNUMBER(T13)=TRUE(),T13,"")</f>
        <v>153552</v>
      </c>
      <c r="Y13" s="424">
        <f t="shared" ref="Y13:Y20" si="3">MAX(D13,F13,H13,J13,L13,N13,P13,R13)</f>
        <v>27519</v>
      </c>
      <c r="Z13" s="423">
        <f t="shared" ref="Z13:Z20" si="4">IF(ISNUMBER(W13)=TRUE(),W13-X13/100000-Y13/1000000000,"")</f>
        <v>20.464452481000002</v>
      </c>
      <c r="AA13" s="423">
        <f t="shared" ref="AA13:AA20" si="5">IF(ISNUMBER(Z13)=TRUE(),RANK(Z13,$Z$13:$Z$20,1),"")</f>
        <v>1</v>
      </c>
    </row>
    <row r="14" spans="1:27" s="423" customFormat="1" ht="42.75" customHeight="1" x14ac:dyDescent="0.2">
      <c r="A14" s="425">
        <v>2</v>
      </c>
      <c r="B14" s="1463" t="s">
        <v>129</v>
      </c>
      <c r="C14" s="426">
        <v>3</v>
      </c>
      <c r="D14" s="427">
        <v>15246</v>
      </c>
      <c r="E14" s="428">
        <v>2</v>
      </c>
      <c r="F14" s="429">
        <v>19983</v>
      </c>
      <c r="G14" s="426">
        <v>4</v>
      </c>
      <c r="H14" s="427">
        <v>14858</v>
      </c>
      <c r="I14" s="428">
        <v>6</v>
      </c>
      <c r="J14" s="429">
        <v>19718</v>
      </c>
      <c r="K14" s="426">
        <v>1</v>
      </c>
      <c r="L14" s="427">
        <v>13770</v>
      </c>
      <c r="M14" s="428">
        <v>2</v>
      </c>
      <c r="N14" s="429">
        <v>17770</v>
      </c>
      <c r="O14" s="426">
        <v>4</v>
      </c>
      <c r="P14" s="427">
        <v>23400</v>
      </c>
      <c r="Q14" s="428">
        <v>7</v>
      </c>
      <c r="R14" s="429">
        <v>15940</v>
      </c>
      <c r="S14" s="820">
        <f t="shared" si="0"/>
        <v>29</v>
      </c>
      <c r="T14" s="821">
        <f t="shared" si="0"/>
        <v>140685</v>
      </c>
      <c r="U14" s="798">
        <v>2</v>
      </c>
      <c r="W14" s="423">
        <f t="shared" si="1"/>
        <v>29</v>
      </c>
      <c r="X14" s="423">
        <f t="shared" si="2"/>
        <v>140685</v>
      </c>
      <c r="Y14" s="424">
        <f t="shared" si="3"/>
        <v>23400</v>
      </c>
      <c r="Z14" s="423">
        <f t="shared" si="4"/>
        <v>27.593126600000002</v>
      </c>
      <c r="AA14" s="423">
        <f t="shared" si="5"/>
        <v>2</v>
      </c>
    </row>
    <row r="15" spans="1:27" s="423" customFormat="1" ht="42.75" customHeight="1" x14ac:dyDescent="0.2">
      <c r="A15" s="425">
        <v>3</v>
      </c>
      <c r="B15" s="1463" t="s">
        <v>127</v>
      </c>
      <c r="C15" s="426">
        <v>5</v>
      </c>
      <c r="D15" s="427">
        <v>13395</v>
      </c>
      <c r="E15" s="428">
        <v>4</v>
      </c>
      <c r="F15" s="429">
        <v>16713</v>
      </c>
      <c r="G15" s="426">
        <v>1</v>
      </c>
      <c r="H15" s="427">
        <v>15784</v>
      </c>
      <c r="I15" s="428">
        <v>5</v>
      </c>
      <c r="J15" s="429">
        <v>20982</v>
      </c>
      <c r="K15" s="426">
        <v>5</v>
      </c>
      <c r="L15" s="427">
        <v>10150</v>
      </c>
      <c r="M15" s="428">
        <v>5</v>
      </c>
      <c r="N15" s="429">
        <v>15250</v>
      </c>
      <c r="O15" s="426">
        <v>2</v>
      </c>
      <c r="P15" s="427">
        <v>39420</v>
      </c>
      <c r="Q15" s="428">
        <v>3</v>
      </c>
      <c r="R15" s="429">
        <v>24325</v>
      </c>
      <c r="S15" s="818">
        <f t="shared" si="0"/>
        <v>30</v>
      </c>
      <c r="T15" s="819">
        <f t="shared" si="0"/>
        <v>156019</v>
      </c>
      <c r="U15" s="798">
        <v>3</v>
      </c>
      <c r="W15" s="423">
        <f t="shared" si="1"/>
        <v>30</v>
      </c>
      <c r="X15" s="423">
        <f t="shared" si="2"/>
        <v>156019</v>
      </c>
      <c r="Y15" s="424">
        <f t="shared" si="3"/>
        <v>39420</v>
      </c>
      <c r="Z15" s="423">
        <f t="shared" si="4"/>
        <v>28.439770580000001</v>
      </c>
      <c r="AA15" s="423">
        <f t="shared" si="5"/>
        <v>3</v>
      </c>
    </row>
    <row r="16" spans="1:27" s="423" customFormat="1" ht="42.75" customHeight="1" x14ac:dyDescent="0.2">
      <c r="A16" s="425">
        <v>4</v>
      </c>
      <c r="B16" s="1461" t="s">
        <v>237</v>
      </c>
      <c r="C16" s="426">
        <v>4</v>
      </c>
      <c r="D16" s="427">
        <v>13205</v>
      </c>
      <c r="E16" s="428">
        <v>7</v>
      </c>
      <c r="F16" s="429">
        <v>11461</v>
      </c>
      <c r="G16" s="426">
        <v>2</v>
      </c>
      <c r="H16" s="427">
        <v>14827</v>
      </c>
      <c r="I16" s="428">
        <v>3</v>
      </c>
      <c r="J16" s="429">
        <v>21707</v>
      </c>
      <c r="K16" s="426">
        <v>3</v>
      </c>
      <c r="L16" s="427">
        <v>9825</v>
      </c>
      <c r="M16" s="428">
        <v>8</v>
      </c>
      <c r="N16" s="429">
        <v>12890</v>
      </c>
      <c r="O16" s="426">
        <v>1</v>
      </c>
      <c r="P16" s="427">
        <v>49125</v>
      </c>
      <c r="Q16" s="428">
        <v>4</v>
      </c>
      <c r="R16" s="429">
        <v>23285</v>
      </c>
      <c r="S16" s="820">
        <f t="shared" si="0"/>
        <v>32</v>
      </c>
      <c r="T16" s="822">
        <f t="shared" si="0"/>
        <v>156325</v>
      </c>
      <c r="U16" s="798">
        <v>4</v>
      </c>
      <c r="W16" s="423">
        <f t="shared" si="1"/>
        <v>32</v>
      </c>
      <c r="X16" s="423">
        <f t="shared" si="2"/>
        <v>156325</v>
      </c>
      <c r="Y16" s="424">
        <f t="shared" si="3"/>
        <v>49125</v>
      </c>
      <c r="Z16" s="423">
        <f t="shared" si="4"/>
        <v>30.436700875</v>
      </c>
      <c r="AA16" s="423">
        <f t="shared" si="5"/>
        <v>4</v>
      </c>
    </row>
    <row r="17" spans="1:31" s="423" customFormat="1" ht="42.75" customHeight="1" x14ac:dyDescent="0.2">
      <c r="A17" s="425">
        <v>5</v>
      </c>
      <c r="B17" s="1461" t="s">
        <v>394</v>
      </c>
      <c r="C17" s="426">
        <v>6</v>
      </c>
      <c r="D17" s="427">
        <v>12107</v>
      </c>
      <c r="E17" s="428">
        <v>3</v>
      </c>
      <c r="F17" s="429">
        <v>17365</v>
      </c>
      <c r="G17" s="426">
        <v>5</v>
      </c>
      <c r="H17" s="427">
        <v>14713</v>
      </c>
      <c r="I17" s="428">
        <v>2</v>
      </c>
      <c r="J17" s="429">
        <v>24237</v>
      </c>
      <c r="K17" s="426">
        <v>4</v>
      </c>
      <c r="L17" s="427">
        <v>6405</v>
      </c>
      <c r="M17" s="428">
        <v>4</v>
      </c>
      <c r="N17" s="429">
        <v>17320</v>
      </c>
      <c r="O17" s="426">
        <v>3</v>
      </c>
      <c r="P17" s="427">
        <v>25925</v>
      </c>
      <c r="Q17" s="428">
        <v>6</v>
      </c>
      <c r="R17" s="429">
        <v>34275</v>
      </c>
      <c r="S17" s="818">
        <f t="shared" si="0"/>
        <v>33</v>
      </c>
      <c r="T17" s="819">
        <f t="shared" si="0"/>
        <v>152347</v>
      </c>
      <c r="U17" s="798">
        <v>5</v>
      </c>
      <c r="W17" s="423">
        <f t="shared" si="1"/>
        <v>33</v>
      </c>
      <c r="X17" s="423">
        <f t="shared" si="2"/>
        <v>152347</v>
      </c>
      <c r="Y17" s="424">
        <f t="shared" si="3"/>
        <v>34275</v>
      </c>
      <c r="Z17" s="423">
        <f t="shared" si="4"/>
        <v>31.476495724999999</v>
      </c>
      <c r="AA17" s="423">
        <f t="shared" si="5"/>
        <v>5</v>
      </c>
    </row>
    <row r="18" spans="1:31" s="423" customFormat="1" ht="42.75" customHeight="1" x14ac:dyDescent="0.2">
      <c r="A18" s="425">
        <v>6</v>
      </c>
      <c r="B18" s="1461" t="s">
        <v>247</v>
      </c>
      <c r="C18" s="426">
        <v>8</v>
      </c>
      <c r="D18" s="427">
        <v>8656</v>
      </c>
      <c r="E18" s="428">
        <v>5</v>
      </c>
      <c r="F18" s="429">
        <v>15276</v>
      </c>
      <c r="G18" s="426">
        <v>3</v>
      </c>
      <c r="H18" s="427">
        <v>18470</v>
      </c>
      <c r="I18" s="428">
        <v>8</v>
      </c>
      <c r="J18" s="429">
        <v>18702</v>
      </c>
      <c r="K18" s="426">
        <v>8</v>
      </c>
      <c r="L18" s="427">
        <v>9075</v>
      </c>
      <c r="M18" s="428">
        <v>6</v>
      </c>
      <c r="N18" s="429">
        <v>14675</v>
      </c>
      <c r="O18" s="426">
        <v>6</v>
      </c>
      <c r="P18" s="427">
        <v>36625</v>
      </c>
      <c r="Q18" s="428">
        <v>2</v>
      </c>
      <c r="R18" s="429">
        <v>30190</v>
      </c>
      <c r="S18" s="820">
        <f t="shared" si="0"/>
        <v>46</v>
      </c>
      <c r="T18" s="822">
        <f t="shared" si="0"/>
        <v>151669</v>
      </c>
      <c r="U18" s="798">
        <v>6</v>
      </c>
      <c r="W18" s="423">
        <f t="shared" si="1"/>
        <v>46</v>
      </c>
      <c r="X18" s="423">
        <f t="shared" si="2"/>
        <v>151669</v>
      </c>
      <c r="Y18" s="424">
        <f t="shared" si="3"/>
        <v>36625</v>
      </c>
      <c r="Z18" s="423">
        <f t="shared" si="4"/>
        <v>44.483273375000003</v>
      </c>
      <c r="AA18" s="423">
        <f t="shared" si="5"/>
        <v>6</v>
      </c>
    </row>
    <row r="19" spans="1:31" s="423" customFormat="1" ht="42.75" customHeight="1" x14ac:dyDescent="0.2">
      <c r="A19" s="425">
        <v>7</v>
      </c>
      <c r="B19" s="1461" t="s">
        <v>393</v>
      </c>
      <c r="C19" s="426">
        <v>7</v>
      </c>
      <c r="D19" s="427">
        <v>8519</v>
      </c>
      <c r="E19" s="428">
        <v>8</v>
      </c>
      <c r="F19" s="429">
        <v>10276</v>
      </c>
      <c r="G19" s="426">
        <v>7</v>
      </c>
      <c r="H19" s="427">
        <v>10225</v>
      </c>
      <c r="I19" s="428">
        <v>4</v>
      </c>
      <c r="J19" s="429">
        <v>22058</v>
      </c>
      <c r="K19" s="426">
        <v>7</v>
      </c>
      <c r="L19" s="427">
        <v>7275</v>
      </c>
      <c r="M19" s="428">
        <v>7</v>
      </c>
      <c r="N19" s="429">
        <v>12780</v>
      </c>
      <c r="O19" s="426">
        <v>7</v>
      </c>
      <c r="P19" s="427">
        <v>27585</v>
      </c>
      <c r="Q19" s="428">
        <v>1</v>
      </c>
      <c r="R19" s="429">
        <v>38175</v>
      </c>
      <c r="S19" s="818">
        <f t="shared" si="0"/>
        <v>48</v>
      </c>
      <c r="T19" s="819">
        <f t="shared" si="0"/>
        <v>136893</v>
      </c>
      <c r="U19" s="798">
        <v>7</v>
      </c>
      <c r="W19" s="423">
        <f t="shared" si="1"/>
        <v>48</v>
      </c>
      <c r="X19" s="423">
        <f t="shared" si="2"/>
        <v>136893</v>
      </c>
      <c r="Y19" s="424">
        <f t="shared" si="3"/>
        <v>38175</v>
      </c>
      <c r="Z19" s="423">
        <f t="shared" si="4"/>
        <v>46.631031825000001</v>
      </c>
      <c r="AA19" s="423">
        <f t="shared" si="5"/>
        <v>7</v>
      </c>
    </row>
    <row r="20" spans="1:31" s="423" customFormat="1" ht="42.75" customHeight="1" thickBot="1" x14ac:dyDescent="0.25">
      <c r="A20" s="430">
        <v>8</v>
      </c>
      <c r="B20" s="1464" t="s">
        <v>130</v>
      </c>
      <c r="C20" s="431">
        <v>2</v>
      </c>
      <c r="D20" s="432">
        <v>13485</v>
      </c>
      <c r="E20" s="433">
        <v>6</v>
      </c>
      <c r="F20" s="432">
        <v>12639</v>
      </c>
      <c r="G20" s="431">
        <v>8</v>
      </c>
      <c r="H20" s="432">
        <v>11217</v>
      </c>
      <c r="I20" s="433">
        <v>7</v>
      </c>
      <c r="J20" s="434">
        <v>19017</v>
      </c>
      <c r="K20" s="431">
        <v>6</v>
      </c>
      <c r="L20" s="432">
        <v>7930</v>
      </c>
      <c r="M20" s="431">
        <v>3</v>
      </c>
      <c r="N20" s="434">
        <v>15565</v>
      </c>
      <c r="O20" s="431">
        <v>8</v>
      </c>
      <c r="P20" s="432">
        <v>12695</v>
      </c>
      <c r="Q20" s="433">
        <v>8</v>
      </c>
      <c r="R20" s="434">
        <v>12110</v>
      </c>
      <c r="S20" s="823">
        <f t="shared" si="0"/>
        <v>48</v>
      </c>
      <c r="T20" s="824">
        <f t="shared" si="0"/>
        <v>104658</v>
      </c>
      <c r="U20" s="799">
        <v>8</v>
      </c>
      <c r="W20" s="423">
        <f t="shared" si="1"/>
        <v>48</v>
      </c>
      <c r="X20" s="423">
        <f t="shared" si="2"/>
        <v>104658</v>
      </c>
      <c r="Y20" s="424">
        <f t="shared" si="3"/>
        <v>19017</v>
      </c>
      <c r="Z20" s="423">
        <f t="shared" si="4"/>
        <v>46.953400983000002</v>
      </c>
      <c r="AA20" s="423">
        <f t="shared" si="5"/>
        <v>8</v>
      </c>
    </row>
    <row r="21" spans="1:31" ht="15.75" x14ac:dyDescent="0.25">
      <c r="B21" s="435"/>
      <c r="C21" s="435"/>
      <c r="D21" s="435" t="s">
        <v>32</v>
      </c>
      <c r="E21" s="435"/>
      <c r="AE21" s="411" t="s">
        <v>126</v>
      </c>
    </row>
    <row r="22" spans="1:31" ht="18" x14ac:dyDescent="0.25">
      <c r="A22" s="1394" t="s">
        <v>906</v>
      </c>
      <c r="B22" s="1420" t="s">
        <v>910</v>
      </c>
      <c r="C22" s="437"/>
      <c r="D22" s="437"/>
      <c r="E22" s="437"/>
      <c r="F22" s="437"/>
      <c r="G22" s="437"/>
      <c r="H22" s="437"/>
      <c r="L22" s="1420" t="s">
        <v>911</v>
      </c>
      <c r="O22" s="437"/>
    </row>
    <row r="23" spans="1:31" ht="15" x14ac:dyDescent="0.2">
      <c r="A23" s="436"/>
      <c r="B23" s="437"/>
      <c r="C23" s="437"/>
      <c r="D23" s="437"/>
      <c r="E23" s="437"/>
      <c r="F23" s="437"/>
      <c r="G23" s="437"/>
      <c r="H23" s="437"/>
    </row>
    <row r="24" spans="1:31" ht="15" x14ac:dyDescent="0.2">
      <c r="A24" s="436"/>
      <c r="B24" s="437"/>
      <c r="C24" s="437"/>
      <c r="D24" s="437"/>
      <c r="E24" s="437"/>
      <c r="F24" s="437"/>
      <c r="G24" s="437"/>
      <c r="H24" s="437"/>
    </row>
  </sheetData>
  <sortState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4"/>
  <sheetViews>
    <sheetView topLeftCell="A4" zoomScale="84" zoomScaleNormal="84" zoomScalePageLayoutView="55" workbookViewId="0">
      <selection activeCell="A11" sqref="A11:A50"/>
    </sheetView>
  </sheetViews>
  <sheetFormatPr defaultRowHeight="15" x14ac:dyDescent="0.2"/>
  <cols>
    <col min="1" max="1" width="5.140625" style="280"/>
    <col min="2" max="2" width="21.85546875" style="285"/>
    <col min="3" max="3" width="19.85546875" style="281"/>
    <col min="4" max="4" width="5.7109375" style="281"/>
    <col min="5" max="5" width="9.28515625" style="282"/>
    <col min="6" max="6" width="5.7109375" style="281"/>
    <col min="7" max="7" width="9.28515625" style="282"/>
    <col min="8" max="8" width="5.7109375" style="281"/>
    <col min="9" max="9" width="9.28515625" style="282"/>
    <col min="10" max="10" width="5.7109375" style="281"/>
    <col min="11" max="11" width="9.28515625" style="282"/>
    <col min="12" max="12" width="5.7109375" style="281"/>
    <col min="13" max="13" width="9.28515625" style="282"/>
    <col min="14" max="14" width="5.7109375" style="281"/>
    <col min="15" max="15" width="9.28515625" style="282"/>
    <col min="16" max="16" width="5.7109375" style="281"/>
    <col min="17" max="17" width="9.28515625" style="282"/>
    <col min="18" max="18" width="5.7109375" style="281"/>
    <col min="19" max="19" width="9.28515625" style="282"/>
    <col min="20" max="20" width="6.7109375" style="281"/>
    <col min="21" max="21" width="10" style="282"/>
    <col min="22" max="22" width="10.5703125" style="281"/>
    <col min="23" max="28" width="0" style="281" hidden="1"/>
    <col min="29" max="257" width="9.140625" style="281"/>
    <col min="258" max="16384" width="9.140625" style="284"/>
  </cols>
  <sheetData>
    <row r="1" spans="1:31" ht="23.25" x14ac:dyDescent="0.35">
      <c r="B1" s="1867" t="s">
        <v>0</v>
      </c>
      <c r="C1" s="1867"/>
      <c r="K1" s="283" t="s">
        <v>1</v>
      </c>
      <c r="Q1" s="281"/>
    </row>
    <row r="2" spans="1:31" ht="23.25" x14ac:dyDescent="0.35">
      <c r="B2" s="1868" t="s">
        <v>2</v>
      </c>
      <c r="C2" s="1868"/>
      <c r="K2" s="230" t="s">
        <v>307</v>
      </c>
    </row>
    <row r="3" spans="1:31" ht="23.25" x14ac:dyDescent="0.35">
      <c r="K3" s="283" t="s">
        <v>29</v>
      </c>
    </row>
    <row r="5" spans="1:31" s="281" customFormat="1" ht="20.25" customHeight="1" thickBot="1" x14ac:dyDescent="0.25">
      <c r="A5" s="1869" t="s">
        <v>4</v>
      </c>
      <c r="B5" s="1870" t="s">
        <v>30</v>
      </c>
      <c r="C5" s="1871" t="s">
        <v>5</v>
      </c>
      <c r="D5" s="1865" t="s">
        <v>6</v>
      </c>
      <c r="E5" s="1865"/>
      <c r="F5" s="1864" t="s">
        <v>7</v>
      </c>
      <c r="G5" s="1864"/>
      <c r="H5" s="1865" t="s">
        <v>8</v>
      </c>
      <c r="I5" s="1865"/>
      <c r="J5" s="1864" t="s">
        <v>9</v>
      </c>
      <c r="K5" s="1864"/>
      <c r="L5" s="1865" t="s">
        <v>10</v>
      </c>
      <c r="M5" s="1865"/>
      <c r="N5" s="1864" t="s">
        <v>11</v>
      </c>
      <c r="O5" s="1864"/>
      <c r="P5" s="1865" t="s">
        <v>12</v>
      </c>
      <c r="Q5" s="1865"/>
      <c r="R5" s="1864" t="s">
        <v>13</v>
      </c>
      <c r="S5" s="1864"/>
      <c r="T5" s="1866" t="s">
        <v>18</v>
      </c>
      <c r="U5" s="1866"/>
      <c r="V5" s="1866"/>
    </row>
    <row r="6" spans="1:31" s="281" customFormat="1" ht="27.75" customHeight="1" thickBot="1" x14ac:dyDescent="0.25">
      <c r="A6" s="1869"/>
      <c r="B6" s="1870"/>
      <c r="C6" s="1871"/>
      <c r="D6" s="1830" t="s">
        <v>383</v>
      </c>
      <c r="E6" s="1856"/>
      <c r="F6" s="1830" t="s">
        <v>414</v>
      </c>
      <c r="G6" s="1856"/>
      <c r="H6" s="1830" t="s">
        <v>415</v>
      </c>
      <c r="I6" s="1856"/>
      <c r="J6" s="1830" t="s">
        <v>416</v>
      </c>
      <c r="K6" s="1856"/>
      <c r="L6" s="1830" t="s">
        <v>417</v>
      </c>
      <c r="M6" s="1856"/>
      <c r="N6" s="1830" t="s">
        <v>418</v>
      </c>
      <c r="O6" s="1856"/>
      <c r="P6" s="1830" t="s">
        <v>419</v>
      </c>
      <c r="Q6" s="1856"/>
      <c r="R6" s="1830" t="s">
        <v>420</v>
      </c>
      <c r="S6" s="1856"/>
      <c r="T6" s="1866"/>
      <c r="U6" s="1866"/>
      <c r="V6" s="1866"/>
    </row>
    <row r="7" spans="1:31" s="281" customFormat="1" ht="12.75" customHeight="1" x14ac:dyDescent="0.2">
      <c r="A7" s="1869"/>
      <c r="B7" s="1870"/>
      <c r="C7" s="1871"/>
      <c r="D7" s="603"/>
      <c r="E7" s="604"/>
      <c r="F7" s="603"/>
      <c r="G7" s="605"/>
      <c r="H7" s="606"/>
      <c r="I7" s="604"/>
      <c r="J7" s="603"/>
      <c r="K7" s="605"/>
      <c r="L7" s="606"/>
      <c r="M7" s="604"/>
      <c r="N7" s="603"/>
      <c r="O7" s="607"/>
      <c r="P7" s="606"/>
      <c r="Q7" s="604"/>
      <c r="R7" s="603"/>
      <c r="S7" s="605"/>
      <c r="T7" s="606"/>
      <c r="U7" s="608"/>
      <c r="V7" s="609"/>
      <c r="W7" s="286"/>
      <c r="X7" s="286"/>
      <c r="Y7" s="286"/>
      <c r="Z7" s="286"/>
      <c r="AA7" s="286"/>
    </row>
    <row r="8" spans="1:31" s="281" customFormat="1" ht="12.75" customHeight="1" x14ac:dyDescent="0.2">
      <c r="A8" s="610"/>
      <c r="B8" s="611"/>
      <c r="C8" s="612"/>
      <c r="D8" s="613" t="s">
        <v>19</v>
      </c>
      <c r="E8" s="614" t="s">
        <v>20</v>
      </c>
      <c r="F8" s="613" t="s">
        <v>19</v>
      </c>
      <c r="G8" s="615" t="s">
        <v>20</v>
      </c>
      <c r="H8" s="616" t="s">
        <v>19</v>
      </c>
      <c r="I8" s="614" t="s">
        <v>20</v>
      </c>
      <c r="J8" s="613" t="s">
        <v>19</v>
      </c>
      <c r="K8" s="615" t="s">
        <v>20</v>
      </c>
      <c r="L8" s="616" t="s">
        <v>19</v>
      </c>
      <c r="M8" s="614" t="s">
        <v>20</v>
      </c>
      <c r="N8" s="613" t="s">
        <v>19</v>
      </c>
      <c r="O8" s="617" t="s">
        <v>20</v>
      </c>
      <c r="P8" s="616" t="s">
        <v>19</v>
      </c>
      <c r="Q8" s="614" t="s">
        <v>20</v>
      </c>
      <c r="R8" s="613" t="s">
        <v>19</v>
      </c>
      <c r="S8" s="615" t="s">
        <v>20</v>
      </c>
      <c r="T8" s="616" t="s">
        <v>19</v>
      </c>
      <c r="U8" s="618" t="s">
        <v>21</v>
      </c>
      <c r="V8" s="619" t="s">
        <v>22</v>
      </c>
      <c r="W8" s="286"/>
      <c r="X8" s="286"/>
      <c r="Y8" s="286"/>
      <c r="Z8" s="286"/>
      <c r="AA8" s="286"/>
    </row>
    <row r="9" spans="1:31" s="281" customFormat="1" ht="12.75" customHeight="1" x14ac:dyDescent="0.2">
      <c r="A9" s="620"/>
      <c r="B9" s="621"/>
      <c r="C9" s="622"/>
      <c r="D9" s="623"/>
      <c r="E9" s="624"/>
      <c r="F9" s="623"/>
      <c r="G9" s="625"/>
      <c r="H9" s="626"/>
      <c r="I9" s="624"/>
      <c r="J9" s="623"/>
      <c r="K9" s="625"/>
      <c r="L9" s="626"/>
      <c r="M9" s="624"/>
      <c r="N9" s="623"/>
      <c r="O9" s="625"/>
      <c r="P9" s="626"/>
      <c r="Q9" s="624"/>
      <c r="R9" s="623"/>
      <c r="S9" s="625"/>
      <c r="T9" s="626"/>
      <c r="U9" s="627"/>
      <c r="V9" s="628"/>
      <c r="W9" s="286"/>
      <c r="X9" s="286"/>
      <c r="Y9" s="286"/>
      <c r="Z9" s="286"/>
      <c r="AA9" s="286"/>
    </row>
    <row r="10" spans="1:31" s="281" customFormat="1" ht="12.75" customHeight="1" x14ac:dyDescent="0.2">
      <c r="A10" s="289"/>
      <c r="B10" s="287"/>
      <c r="C10" s="288"/>
      <c r="D10" s="290"/>
      <c r="E10" s="291"/>
      <c r="F10" s="292"/>
      <c r="G10" s="293"/>
      <c r="H10" s="290"/>
      <c r="I10" s="291"/>
      <c r="J10" s="292"/>
      <c r="K10" s="293"/>
      <c r="L10" s="290"/>
      <c r="M10" s="291"/>
      <c r="N10" s="292"/>
      <c r="O10" s="293"/>
      <c r="P10" s="290"/>
      <c r="Q10" s="291"/>
      <c r="R10" s="292"/>
      <c r="S10" s="293"/>
      <c r="T10" s="290"/>
      <c r="U10" s="291"/>
      <c r="V10" s="294"/>
      <c r="W10" s="286"/>
      <c r="X10" s="286"/>
      <c r="Y10" s="286"/>
      <c r="Z10" s="286"/>
      <c r="AA10" s="286"/>
    </row>
    <row r="11" spans="1:31" s="301" customFormat="1" ht="15" customHeight="1" x14ac:dyDescent="0.2">
      <c r="A11" s="66">
        <v>1</v>
      </c>
      <c r="B11" s="1412" t="s">
        <v>143</v>
      </c>
      <c r="C11" s="308" t="s">
        <v>128</v>
      </c>
      <c r="D11" s="296">
        <v>2</v>
      </c>
      <c r="E11" s="297">
        <v>2316</v>
      </c>
      <c r="F11" s="298">
        <v>3</v>
      </c>
      <c r="G11" s="299">
        <v>3760</v>
      </c>
      <c r="H11" s="296">
        <v>3</v>
      </c>
      <c r="I11" s="297">
        <v>2955</v>
      </c>
      <c r="J11" s="298">
        <v>3</v>
      </c>
      <c r="K11" s="300">
        <v>5645</v>
      </c>
      <c r="L11" s="296">
        <v>1</v>
      </c>
      <c r="M11" s="297">
        <v>2185</v>
      </c>
      <c r="N11" s="298">
        <v>1.5</v>
      </c>
      <c r="O11" s="300">
        <v>5345</v>
      </c>
      <c r="P11" s="296">
        <v>3</v>
      </c>
      <c r="Q11" s="297">
        <v>4075</v>
      </c>
      <c r="R11" s="298">
        <v>3</v>
      </c>
      <c r="S11" s="300">
        <v>5815</v>
      </c>
      <c r="T11" s="814">
        <f t="shared" ref="T11:T50" si="0">IF(ISNUMBER(D11)=TRUE(),SUM(D11,F11,H11,J11,L11,N11,P11,R11),"")</f>
        <v>19.5</v>
      </c>
      <c r="U11" s="815">
        <f>+E11+G11+I11+K11+M11+O11+Q11+S11</f>
        <v>32096</v>
      </c>
      <c r="V11" s="1410">
        <v>1</v>
      </c>
      <c r="W11" s="301">
        <f>IF(ISNUMBER(V11)=TRUE(),1,"")</f>
        <v>1</v>
      </c>
      <c r="X11" s="301">
        <f t="shared" ref="X11:Y14" si="1">IF(ISNUMBER(T11)=TRUE(),T11,"")</f>
        <v>19.5</v>
      </c>
      <c r="Y11" s="301">
        <f t="shared" si="1"/>
        <v>32096</v>
      </c>
      <c r="Z11" s="302">
        <f>MAX(E11,G11,I11,K11,M11,O11,Q11,S11)</f>
        <v>5815</v>
      </c>
      <c r="AA11" s="301">
        <f t="shared" ref="AA11:AA17" si="2">IF(ISNUMBER(X11)=TRUE(),X11-Y11/100000-Z11/1000000000,"")</f>
        <v>19.179034184999999</v>
      </c>
      <c r="AB11" s="301">
        <f t="shared" ref="AB11:AB17" si="3">IF(ISNUMBER(AA11)=TRUE(),RANK(AA11,$AA$11:$AA$54,1),"")</f>
        <v>1</v>
      </c>
    </row>
    <row r="12" spans="1:31" s="301" customFormat="1" ht="15" customHeight="1" x14ac:dyDescent="0.2">
      <c r="A12" s="70">
        <v>2</v>
      </c>
      <c r="B12" s="1300" t="s">
        <v>400</v>
      </c>
      <c r="C12" s="924" t="s">
        <v>394</v>
      </c>
      <c r="D12" s="303">
        <v>2</v>
      </c>
      <c r="E12" s="304">
        <v>3909</v>
      </c>
      <c r="F12" s="305">
        <v>1</v>
      </c>
      <c r="G12" s="306">
        <v>6704</v>
      </c>
      <c r="H12" s="303">
        <v>5</v>
      </c>
      <c r="I12" s="304">
        <v>3150</v>
      </c>
      <c r="J12" s="305">
        <v>5</v>
      </c>
      <c r="K12" s="306">
        <v>4945</v>
      </c>
      <c r="L12" s="303">
        <v>1</v>
      </c>
      <c r="M12" s="304">
        <v>3460</v>
      </c>
      <c r="N12" s="305">
        <v>2</v>
      </c>
      <c r="O12" s="306">
        <v>8740</v>
      </c>
      <c r="P12" s="303">
        <v>4</v>
      </c>
      <c r="Q12" s="304">
        <v>3920</v>
      </c>
      <c r="R12" s="305">
        <v>1</v>
      </c>
      <c r="S12" s="306">
        <v>14900</v>
      </c>
      <c r="T12" s="814">
        <f t="shared" si="0"/>
        <v>21</v>
      </c>
      <c r="U12" s="815">
        <f>+E12+G12+I12+K12+M12+O12+Q12+S12</f>
        <v>49728</v>
      </c>
      <c r="V12" s="1411">
        <v>2</v>
      </c>
      <c r="W12" s="301">
        <f>IF(ISNUMBER(V12)=TRUE(),1,"")</f>
        <v>1</v>
      </c>
      <c r="X12" s="301">
        <f t="shared" si="1"/>
        <v>21</v>
      </c>
      <c r="Y12" s="301">
        <f t="shared" si="1"/>
        <v>49728</v>
      </c>
      <c r="Z12" s="302">
        <f>MAX(E12,G12,I12,K12,M12,O12,Q12,S12)</f>
        <v>14900</v>
      </c>
      <c r="AA12" s="301">
        <f t="shared" si="2"/>
        <v>20.5027051</v>
      </c>
      <c r="AB12" s="301">
        <f t="shared" si="3"/>
        <v>2</v>
      </c>
    </row>
    <row r="13" spans="1:31" s="301" customFormat="1" ht="15" customHeight="1" x14ac:dyDescent="0.2">
      <c r="A13" s="66">
        <v>3</v>
      </c>
      <c r="B13" s="1412" t="s">
        <v>131</v>
      </c>
      <c r="C13" s="308" t="s">
        <v>132</v>
      </c>
      <c r="D13" s="303">
        <v>6</v>
      </c>
      <c r="E13" s="304">
        <v>2080</v>
      </c>
      <c r="F13" s="305">
        <v>1</v>
      </c>
      <c r="G13" s="306">
        <v>4306</v>
      </c>
      <c r="H13" s="303">
        <v>2</v>
      </c>
      <c r="I13" s="304">
        <v>5130</v>
      </c>
      <c r="J13" s="305">
        <v>1</v>
      </c>
      <c r="K13" s="306">
        <v>7365</v>
      </c>
      <c r="L13" s="303">
        <v>2</v>
      </c>
      <c r="M13" s="304">
        <v>7990</v>
      </c>
      <c r="N13" s="305">
        <v>6</v>
      </c>
      <c r="O13" s="306">
        <v>2980</v>
      </c>
      <c r="P13" s="303">
        <v>2</v>
      </c>
      <c r="Q13" s="304">
        <v>18380</v>
      </c>
      <c r="R13" s="305">
        <v>3</v>
      </c>
      <c r="S13" s="306">
        <v>4085</v>
      </c>
      <c r="T13" s="814">
        <f t="shared" si="0"/>
        <v>23</v>
      </c>
      <c r="U13" s="815">
        <f>+E13+G13+I13+K13+M13+O13+Q13+S13</f>
        <v>52316</v>
      </c>
      <c r="V13" s="1410">
        <v>3</v>
      </c>
      <c r="W13" s="301">
        <f>IF(ISNUMBER(V13)=TRUE(),1,"")</f>
        <v>1</v>
      </c>
      <c r="X13" s="301">
        <f t="shared" si="1"/>
        <v>23</v>
      </c>
      <c r="Y13" s="301">
        <f t="shared" si="1"/>
        <v>52316</v>
      </c>
      <c r="Z13" s="302">
        <f>MAX(E13,G13,I13,K13,M13,O13,Q13,S13)</f>
        <v>18380</v>
      </c>
      <c r="AA13" s="301">
        <f t="shared" si="2"/>
        <v>22.476821619999999</v>
      </c>
      <c r="AB13" s="301">
        <f t="shared" si="3"/>
        <v>3</v>
      </c>
      <c r="AE13" s="307"/>
    </row>
    <row r="14" spans="1:31" s="301" customFormat="1" ht="15" customHeight="1" x14ac:dyDescent="0.2">
      <c r="A14" s="70">
        <v>4</v>
      </c>
      <c r="B14" s="1412" t="s">
        <v>138</v>
      </c>
      <c r="C14" s="308" t="s">
        <v>128</v>
      </c>
      <c r="D14" s="303">
        <v>1</v>
      </c>
      <c r="E14" s="304">
        <v>5545</v>
      </c>
      <c r="F14" s="305">
        <v>2</v>
      </c>
      <c r="G14" s="306">
        <v>6497</v>
      </c>
      <c r="H14" s="303">
        <v>3</v>
      </c>
      <c r="I14" s="304">
        <v>4860</v>
      </c>
      <c r="J14" s="305">
        <v>1</v>
      </c>
      <c r="K14" s="306">
        <v>9358</v>
      </c>
      <c r="L14" s="303">
        <v>2</v>
      </c>
      <c r="M14" s="304">
        <v>2475</v>
      </c>
      <c r="N14" s="305">
        <v>5</v>
      </c>
      <c r="O14" s="306">
        <v>3180</v>
      </c>
      <c r="P14" s="303">
        <v>6</v>
      </c>
      <c r="Q14" s="304">
        <v>6410</v>
      </c>
      <c r="R14" s="305">
        <v>3</v>
      </c>
      <c r="S14" s="306">
        <v>8105</v>
      </c>
      <c r="T14" s="814">
        <f t="shared" si="0"/>
        <v>23</v>
      </c>
      <c r="U14" s="815">
        <f>+E14+G14+I14+K14+M14+O14+Q14+S14</f>
        <v>46430</v>
      </c>
      <c r="V14" s="1411">
        <v>4</v>
      </c>
      <c r="W14" s="301">
        <f>IF(ISNUMBER(V14)=TRUE(),1,"")</f>
        <v>1</v>
      </c>
      <c r="X14" s="301">
        <f t="shared" si="1"/>
        <v>23</v>
      </c>
      <c r="Y14" s="301">
        <f t="shared" si="1"/>
        <v>46430</v>
      </c>
      <c r="Z14" s="302">
        <f>MAX(E14,G14,I14,K14,M14,O14,Q14,S14)</f>
        <v>9358</v>
      </c>
      <c r="AA14" s="301">
        <f t="shared" si="2"/>
        <v>22.535690641999999</v>
      </c>
      <c r="AB14" s="301">
        <f t="shared" si="3"/>
        <v>4</v>
      </c>
    </row>
    <row r="15" spans="1:31" s="301" customFormat="1" ht="15" customHeight="1" x14ac:dyDescent="0.2">
      <c r="A15" s="66">
        <v>5</v>
      </c>
      <c r="B15" s="1412" t="s">
        <v>141</v>
      </c>
      <c r="C15" s="295" t="s">
        <v>129</v>
      </c>
      <c r="D15" s="303">
        <v>1</v>
      </c>
      <c r="E15" s="304">
        <v>4826</v>
      </c>
      <c r="F15" s="305">
        <v>1</v>
      </c>
      <c r="G15" s="306">
        <v>7309</v>
      </c>
      <c r="H15" s="303">
        <v>1</v>
      </c>
      <c r="I15" s="304">
        <v>5710</v>
      </c>
      <c r="J15" s="305">
        <v>3</v>
      </c>
      <c r="K15" s="306">
        <v>5312</v>
      </c>
      <c r="L15" s="303">
        <v>3</v>
      </c>
      <c r="M15" s="304">
        <v>1210</v>
      </c>
      <c r="N15" s="305">
        <v>5</v>
      </c>
      <c r="O15" s="306">
        <v>6065</v>
      </c>
      <c r="P15" s="303">
        <v>2</v>
      </c>
      <c r="Q15" s="304">
        <v>5355</v>
      </c>
      <c r="R15" s="305">
        <v>7</v>
      </c>
      <c r="S15" s="306">
        <v>1585</v>
      </c>
      <c r="T15" s="814">
        <f t="shared" si="0"/>
        <v>23</v>
      </c>
      <c r="U15" s="815">
        <f>+E15+G15+I15+K15+M15+O15+Q15+S15</f>
        <v>37372</v>
      </c>
      <c r="V15" s="1410">
        <v>5</v>
      </c>
      <c r="W15" s="301" t="str">
        <f>IF(ISNUMBER(#REF!)=TRUE(),1,"")</f>
        <v/>
      </c>
      <c r="X15" s="301" t="str">
        <f>IF(ISNUMBER(#REF!)=TRUE(),#REF!,"")</f>
        <v/>
      </c>
      <c r="Y15" s="301" t="str">
        <f>IF(ISNUMBER(#REF!)=TRUE(),#REF!,"")</f>
        <v/>
      </c>
      <c r="Z15" s="302" t="e">
        <f>MAX(#REF!,#REF!,#REF!,#REF!,#REF!,#REF!,#REF!,#REF!)</f>
        <v>#REF!</v>
      </c>
      <c r="AA15" s="301" t="str">
        <f t="shared" si="2"/>
        <v/>
      </c>
      <c r="AB15" s="301" t="str">
        <f t="shared" si="3"/>
        <v/>
      </c>
    </row>
    <row r="16" spans="1:31" s="301" customFormat="1" ht="15" customHeight="1" x14ac:dyDescent="0.2">
      <c r="A16" s="70">
        <v>6</v>
      </c>
      <c r="B16" s="1300" t="s">
        <v>250</v>
      </c>
      <c r="C16" s="308" t="s">
        <v>132</v>
      </c>
      <c r="D16" s="303">
        <v>4</v>
      </c>
      <c r="E16" s="304">
        <v>4473</v>
      </c>
      <c r="F16" s="305">
        <v>3</v>
      </c>
      <c r="G16" s="306">
        <v>5793</v>
      </c>
      <c r="H16" s="303">
        <v>1</v>
      </c>
      <c r="I16" s="304">
        <v>3945</v>
      </c>
      <c r="J16" s="305">
        <v>6</v>
      </c>
      <c r="K16" s="306">
        <v>4935</v>
      </c>
      <c r="L16" s="303">
        <v>7</v>
      </c>
      <c r="M16" s="304">
        <v>275</v>
      </c>
      <c r="N16" s="305">
        <v>3</v>
      </c>
      <c r="O16" s="306">
        <v>6610</v>
      </c>
      <c r="P16" s="303">
        <v>3</v>
      </c>
      <c r="Q16" s="304">
        <v>12650</v>
      </c>
      <c r="R16" s="305">
        <v>4</v>
      </c>
      <c r="S16" s="306">
        <v>7520</v>
      </c>
      <c r="T16" s="814">
        <f t="shared" si="0"/>
        <v>31</v>
      </c>
      <c r="U16" s="815">
        <f>IF(ISNUMBER(E16)=TRUE(),SUM(E16,G16,I16,K16,M16,O16,Q16,S16),"")</f>
        <v>46201</v>
      </c>
      <c r="V16" s="1411">
        <v>6</v>
      </c>
      <c r="W16" s="301">
        <f>IF(ISNUMBER(V15)=TRUE(),1,"")</f>
        <v>1</v>
      </c>
      <c r="X16" s="301">
        <f>IF(ISNUMBER(T15)=TRUE(),T15,"")</f>
        <v>23</v>
      </c>
      <c r="Y16" s="301">
        <f>IF(ISNUMBER(U15)=TRUE(),U15,"")</f>
        <v>37372</v>
      </c>
      <c r="Z16" s="302">
        <f t="shared" ref="Z16:Z35" si="4">MAX(E15,G15,I15,K15,M15,O15,Q15,S15)</f>
        <v>7309</v>
      </c>
      <c r="AA16" s="301">
        <f t="shared" si="2"/>
        <v>22.626272691</v>
      </c>
      <c r="AB16" s="301">
        <f t="shared" si="3"/>
        <v>5</v>
      </c>
    </row>
    <row r="17" spans="1:28" ht="15" customHeight="1" x14ac:dyDescent="0.2">
      <c r="A17" s="66">
        <v>7</v>
      </c>
      <c r="B17" s="1300" t="s">
        <v>249</v>
      </c>
      <c r="C17" s="308" t="s">
        <v>132</v>
      </c>
      <c r="D17" s="303">
        <v>2</v>
      </c>
      <c r="E17" s="304">
        <v>4747</v>
      </c>
      <c r="F17" s="305">
        <v>7</v>
      </c>
      <c r="G17" s="306">
        <v>3088</v>
      </c>
      <c r="H17" s="303">
        <v>2</v>
      </c>
      <c r="I17" s="304">
        <v>3979</v>
      </c>
      <c r="J17" s="305">
        <v>7</v>
      </c>
      <c r="K17" s="306">
        <v>4822</v>
      </c>
      <c r="L17" s="303">
        <v>2</v>
      </c>
      <c r="M17" s="304">
        <v>1745</v>
      </c>
      <c r="N17" s="305">
        <v>5</v>
      </c>
      <c r="O17" s="306">
        <v>2420</v>
      </c>
      <c r="P17" s="303">
        <v>2</v>
      </c>
      <c r="Q17" s="304">
        <v>5365</v>
      </c>
      <c r="R17" s="305">
        <v>4</v>
      </c>
      <c r="S17" s="306">
        <v>8225</v>
      </c>
      <c r="T17" s="814">
        <f t="shared" si="0"/>
        <v>31</v>
      </c>
      <c r="U17" s="815">
        <f>IF(ISNUMBER(E17)=TRUE(),SUM(E17,G17,I17,K17,M17,O17,Q17,S17),"")</f>
        <v>34391</v>
      </c>
      <c r="V17" s="1410">
        <v>7</v>
      </c>
      <c r="W17" s="301">
        <f>IF(ISNUMBER(V16)=TRUE(),1,"")</f>
        <v>1</v>
      </c>
      <c r="X17" s="301">
        <f>IF(ISNUMBER(T16)=TRUE(),T16,"")</f>
        <v>31</v>
      </c>
      <c r="Y17" s="301">
        <f>IF(ISNUMBER(U16)=TRUE(),U16,"")</f>
        <v>46201</v>
      </c>
      <c r="Z17" s="302">
        <f t="shared" si="4"/>
        <v>12650</v>
      </c>
      <c r="AA17" s="301">
        <f t="shared" si="2"/>
        <v>30.537977350000002</v>
      </c>
      <c r="AB17" s="301">
        <f t="shared" si="3"/>
        <v>6</v>
      </c>
    </row>
    <row r="18" spans="1:28" ht="15" customHeight="1" x14ac:dyDescent="0.2">
      <c r="A18" s="70">
        <v>8</v>
      </c>
      <c r="B18" s="1300" t="s">
        <v>166</v>
      </c>
      <c r="C18" s="1054" t="s">
        <v>393</v>
      </c>
      <c r="D18" s="303">
        <v>3</v>
      </c>
      <c r="E18" s="304">
        <v>3266</v>
      </c>
      <c r="F18" s="305">
        <v>5</v>
      </c>
      <c r="G18" s="306">
        <v>3589</v>
      </c>
      <c r="H18" s="303">
        <v>7</v>
      </c>
      <c r="I18" s="304">
        <v>2067</v>
      </c>
      <c r="J18" s="305">
        <v>2</v>
      </c>
      <c r="K18" s="306">
        <v>7325</v>
      </c>
      <c r="L18" s="303">
        <v>3</v>
      </c>
      <c r="M18" s="304">
        <v>2260</v>
      </c>
      <c r="N18" s="305">
        <v>3</v>
      </c>
      <c r="O18" s="306">
        <v>3990</v>
      </c>
      <c r="P18" s="303">
        <v>8</v>
      </c>
      <c r="Q18" s="304">
        <v>2215</v>
      </c>
      <c r="R18" s="305">
        <v>1</v>
      </c>
      <c r="S18" s="306">
        <v>20205</v>
      </c>
      <c r="T18" s="814">
        <f t="shared" si="0"/>
        <v>32</v>
      </c>
      <c r="U18" s="815">
        <f>+E18+G18+I18+K18+M18+O18+Q18+S18</f>
        <v>44917</v>
      </c>
      <c r="V18" s="1411">
        <v>8</v>
      </c>
      <c r="W18" s="301"/>
      <c r="X18" s="301">
        <f t="shared" ref="X18:X34" si="5">IF(ISNUMBER(T17)=TRUE(),T17,"")</f>
        <v>31</v>
      </c>
      <c r="Y18" s="301"/>
      <c r="Z18" s="302">
        <f t="shared" si="4"/>
        <v>8225</v>
      </c>
      <c r="AA18" s="301"/>
      <c r="AB18" s="301"/>
    </row>
    <row r="19" spans="1:28" ht="15.75" customHeight="1" x14ac:dyDescent="0.2">
      <c r="A19" s="70">
        <v>9</v>
      </c>
      <c r="B19" s="1300" t="s">
        <v>41</v>
      </c>
      <c r="C19" s="1054" t="s">
        <v>237</v>
      </c>
      <c r="D19" s="303">
        <v>4</v>
      </c>
      <c r="E19" s="304">
        <v>3930</v>
      </c>
      <c r="F19" s="305">
        <v>7</v>
      </c>
      <c r="G19" s="306">
        <v>2618</v>
      </c>
      <c r="H19" s="303">
        <v>3</v>
      </c>
      <c r="I19" s="304">
        <v>3830</v>
      </c>
      <c r="J19" s="305">
        <v>3</v>
      </c>
      <c r="K19" s="306">
        <v>6267</v>
      </c>
      <c r="L19" s="303">
        <v>6</v>
      </c>
      <c r="M19" s="304">
        <v>2220</v>
      </c>
      <c r="N19" s="305">
        <v>6</v>
      </c>
      <c r="O19" s="306">
        <v>3130</v>
      </c>
      <c r="P19" s="303">
        <v>1</v>
      </c>
      <c r="Q19" s="304">
        <v>10180</v>
      </c>
      <c r="R19" s="305">
        <v>2</v>
      </c>
      <c r="S19" s="306">
        <v>7585</v>
      </c>
      <c r="T19" s="814">
        <f t="shared" si="0"/>
        <v>32</v>
      </c>
      <c r="U19" s="815">
        <f>IF(ISNUMBER(E19)=TRUE(),SUM(E19,G19,I19,K19,M19,O19,Q19,S19),"")</f>
        <v>39760</v>
      </c>
      <c r="V19" s="1411">
        <v>9</v>
      </c>
      <c r="W19" s="301">
        <f t="shared" ref="W19:W32" si="6">IF(ISNUMBER(V18)=TRUE(),1,"")</f>
        <v>1</v>
      </c>
      <c r="X19" s="301">
        <f t="shared" si="5"/>
        <v>32</v>
      </c>
      <c r="Y19" s="301">
        <f t="shared" ref="Y19:Y26" si="7">IF(ISNUMBER(U18)=TRUE(),U18,"")</f>
        <v>44917</v>
      </c>
      <c r="Z19" s="302">
        <f t="shared" si="4"/>
        <v>20205</v>
      </c>
      <c r="AA19" s="301">
        <f t="shared" ref="AA19:AA26" si="8">IF(ISNUMBER(X19)=TRUE(),X19-Y19/100000-Z19/1000000000,"")</f>
        <v>31.550809795000003</v>
      </c>
      <c r="AB19" s="301">
        <f t="shared" ref="AB19:AB26" si="9">IF(ISNUMBER(AA19)=TRUE(),RANK(AA19,$AA$11:$AA$54,1),"")</f>
        <v>7</v>
      </c>
    </row>
    <row r="20" spans="1:28" ht="15.75" customHeight="1" x14ac:dyDescent="0.2">
      <c r="A20" s="70">
        <v>10</v>
      </c>
      <c r="B20" s="1412" t="s">
        <v>135</v>
      </c>
      <c r="C20" s="308" t="s">
        <v>134</v>
      </c>
      <c r="D20" s="303">
        <v>4</v>
      </c>
      <c r="E20" s="304">
        <v>3145</v>
      </c>
      <c r="F20" s="305">
        <v>8</v>
      </c>
      <c r="G20" s="306">
        <v>2379</v>
      </c>
      <c r="H20" s="303">
        <v>2</v>
      </c>
      <c r="I20" s="304">
        <v>3900</v>
      </c>
      <c r="J20" s="305">
        <v>1</v>
      </c>
      <c r="K20" s="306">
        <v>6070</v>
      </c>
      <c r="L20" s="303">
        <v>7</v>
      </c>
      <c r="M20" s="304">
        <v>1970</v>
      </c>
      <c r="N20" s="305">
        <v>1</v>
      </c>
      <c r="O20" s="306">
        <v>7160</v>
      </c>
      <c r="P20" s="303">
        <v>5</v>
      </c>
      <c r="Q20" s="304">
        <v>3570</v>
      </c>
      <c r="R20" s="305">
        <v>6</v>
      </c>
      <c r="S20" s="306">
        <v>1740</v>
      </c>
      <c r="T20" s="814">
        <f t="shared" si="0"/>
        <v>34</v>
      </c>
      <c r="U20" s="815">
        <f>IF(ISNUMBER(E20)=TRUE(),SUM(E20,G20,I20,K20,M20,O20,Q20,S20),"")</f>
        <v>29934</v>
      </c>
      <c r="V20" s="1411">
        <v>10</v>
      </c>
      <c r="W20" s="301">
        <f t="shared" si="6"/>
        <v>1</v>
      </c>
      <c r="X20" s="301">
        <f t="shared" si="5"/>
        <v>32</v>
      </c>
      <c r="Y20" s="301">
        <f t="shared" si="7"/>
        <v>39760</v>
      </c>
      <c r="Z20" s="302">
        <f t="shared" si="4"/>
        <v>10180</v>
      </c>
      <c r="AA20" s="301">
        <f t="shared" si="8"/>
        <v>31.602389819999999</v>
      </c>
      <c r="AB20" s="301">
        <f t="shared" si="9"/>
        <v>8</v>
      </c>
    </row>
    <row r="21" spans="1:28" ht="15.75" customHeight="1" x14ac:dyDescent="0.2">
      <c r="A21" s="66">
        <v>11</v>
      </c>
      <c r="B21" s="1412" t="s">
        <v>140</v>
      </c>
      <c r="C21" s="295" t="s">
        <v>129</v>
      </c>
      <c r="D21" s="303">
        <v>3</v>
      </c>
      <c r="E21" s="304">
        <v>4226</v>
      </c>
      <c r="F21" s="305">
        <v>2</v>
      </c>
      <c r="G21" s="306">
        <v>3785</v>
      </c>
      <c r="H21" s="303">
        <v>4</v>
      </c>
      <c r="I21" s="304">
        <v>3550</v>
      </c>
      <c r="J21" s="305">
        <v>4</v>
      </c>
      <c r="K21" s="306">
        <v>5115</v>
      </c>
      <c r="L21" s="303">
        <v>4</v>
      </c>
      <c r="M21" s="304">
        <v>1850</v>
      </c>
      <c r="N21" s="305">
        <v>3</v>
      </c>
      <c r="O21" s="306">
        <v>2765</v>
      </c>
      <c r="P21" s="303">
        <v>7</v>
      </c>
      <c r="Q21" s="304">
        <v>5050</v>
      </c>
      <c r="R21" s="305">
        <v>7</v>
      </c>
      <c r="S21" s="306">
        <v>3500</v>
      </c>
      <c r="T21" s="814">
        <f t="shared" si="0"/>
        <v>34</v>
      </c>
      <c r="U21" s="815">
        <f>+E21+G21+I21+K21+M21+O21+Q21+S21</f>
        <v>29841</v>
      </c>
      <c r="V21" s="1410">
        <v>11</v>
      </c>
      <c r="W21" s="301">
        <f t="shared" si="6"/>
        <v>1</v>
      </c>
      <c r="X21" s="301">
        <f t="shared" si="5"/>
        <v>34</v>
      </c>
      <c r="Y21" s="301">
        <f t="shared" si="7"/>
        <v>29934</v>
      </c>
      <c r="Z21" s="302">
        <f t="shared" si="4"/>
        <v>7160</v>
      </c>
      <c r="AA21" s="301">
        <f t="shared" si="8"/>
        <v>33.700652839999997</v>
      </c>
      <c r="AB21" s="301">
        <f t="shared" si="9"/>
        <v>9</v>
      </c>
    </row>
    <row r="22" spans="1:28" ht="15.75" x14ac:dyDescent="0.2">
      <c r="A22" s="70">
        <v>12</v>
      </c>
      <c r="B22" s="1300" t="s">
        <v>398</v>
      </c>
      <c r="C22" s="1054" t="s">
        <v>237</v>
      </c>
      <c r="D22" s="303">
        <v>1</v>
      </c>
      <c r="E22" s="304">
        <v>5301</v>
      </c>
      <c r="F22" s="305">
        <v>8</v>
      </c>
      <c r="G22" s="306">
        <v>2650</v>
      </c>
      <c r="H22" s="303">
        <v>5</v>
      </c>
      <c r="I22" s="304">
        <v>3560</v>
      </c>
      <c r="J22" s="305">
        <v>2</v>
      </c>
      <c r="K22" s="306">
        <v>5715</v>
      </c>
      <c r="L22" s="303">
        <v>9</v>
      </c>
      <c r="M22" s="304"/>
      <c r="N22" s="305">
        <v>9</v>
      </c>
      <c r="O22" s="306"/>
      <c r="P22" s="303">
        <v>1</v>
      </c>
      <c r="Q22" s="304">
        <v>20660</v>
      </c>
      <c r="R22" s="305">
        <v>1</v>
      </c>
      <c r="S22" s="306">
        <v>5255</v>
      </c>
      <c r="T22" s="814">
        <f t="shared" si="0"/>
        <v>36</v>
      </c>
      <c r="U22" s="815">
        <f>IF(ISNUMBER(E22)=TRUE(),SUM(E22,G22,I22,K22,M22,O22,Q22,S22),"")</f>
        <v>43141</v>
      </c>
      <c r="V22" s="1411">
        <v>12</v>
      </c>
      <c r="W22" s="301">
        <f t="shared" si="6"/>
        <v>1</v>
      </c>
      <c r="X22" s="301">
        <f t="shared" si="5"/>
        <v>34</v>
      </c>
      <c r="Y22" s="301">
        <f t="shared" si="7"/>
        <v>29841</v>
      </c>
      <c r="Z22" s="302">
        <f t="shared" si="4"/>
        <v>5115</v>
      </c>
      <c r="AA22" s="301">
        <f t="shared" si="8"/>
        <v>33.701584885000003</v>
      </c>
      <c r="AB22" s="301">
        <f t="shared" si="9"/>
        <v>10</v>
      </c>
    </row>
    <row r="23" spans="1:28" ht="15.75" customHeight="1" x14ac:dyDescent="0.2">
      <c r="A23" s="66">
        <v>13</v>
      </c>
      <c r="B23" s="1300" t="s">
        <v>402</v>
      </c>
      <c r="C23" s="924" t="s">
        <v>394</v>
      </c>
      <c r="D23" s="303">
        <v>8</v>
      </c>
      <c r="E23" s="304">
        <v>1901</v>
      </c>
      <c r="F23" s="305">
        <v>9</v>
      </c>
      <c r="G23" s="306">
        <v>0</v>
      </c>
      <c r="H23" s="303">
        <v>1</v>
      </c>
      <c r="I23" s="304">
        <v>5501</v>
      </c>
      <c r="J23" s="305">
        <v>1</v>
      </c>
      <c r="K23" s="306">
        <v>7688</v>
      </c>
      <c r="L23" s="303">
        <v>4</v>
      </c>
      <c r="M23" s="304">
        <v>1665</v>
      </c>
      <c r="N23" s="305">
        <v>4</v>
      </c>
      <c r="O23" s="306">
        <v>3070</v>
      </c>
      <c r="P23" s="303">
        <v>4</v>
      </c>
      <c r="Q23" s="304">
        <v>3710</v>
      </c>
      <c r="R23" s="305">
        <v>6</v>
      </c>
      <c r="S23" s="306">
        <v>4255</v>
      </c>
      <c r="T23" s="814">
        <f t="shared" si="0"/>
        <v>37</v>
      </c>
      <c r="U23" s="815">
        <f>IF(ISNUMBER(E23)=TRUE(),SUM(E23,G23,I23,K23,M23,O23,Q23,S23),"")</f>
        <v>27790</v>
      </c>
      <c r="V23" s="1410">
        <v>13</v>
      </c>
      <c r="W23" s="301">
        <f t="shared" si="6"/>
        <v>1</v>
      </c>
      <c r="X23" s="301">
        <f t="shared" si="5"/>
        <v>36</v>
      </c>
      <c r="Y23" s="301">
        <f t="shared" si="7"/>
        <v>43141</v>
      </c>
      <c r="Z23" s="302">
        <f t="shared" si="4"/>
        <v>20660</v>
      </c>
      <c r="AA23" s="301">
        <f t="shared" si="8"/>
        <v>35.568569340000003</v>
      </c>
      <c r="AB23" s="301">
        <f t="shared" si="9"/>
        <v>11</v>
      </c>
    </row>
    <row r="24" spans="1:28" ht="15.75" customHeight="1" x14ac:dyDescent="0.2">
      <c r="A24" s="70">
        <v>14</v>
      </c>
      <c r="B24" s="1300" t="s">
        <v>42</v>
      </c>
      <c r="C24" s="1054" t="s">
        <v>237</v>
      </c>
      <c r="D24" s="303">
        <v>3</v>
      </c>
      <c r="E24" s="304">
        <v>2233</v>
      </c>
      <c r="F24" s="305">
        <v>9</v>
      </c>
      <c r="G24" s="306">
        <v>0</v>
      </c>
      <c r="H24" s="303">
        <v>4</v>
      </c>
      <c r="I24" s="304">
        <v>2836</v>
      </c>
      <c r="J24" s="305">
        <v>8</v>
      </c>
      <c r="K24" s="306">
        <v>3945</v>
      </c>
      <c r="L24" s="303">
        <v>3</v>
      </c>
      <c r="M24" s="304">
        <v>2430</v>
      </c>
      <c r="N24" s="305">
        <v>4</v>
      </c>
      <c r="O24" s="306">
        <v>6380</v>
      </c>
      <c r="P24" s="303">
        <v>1</v>
      </c>
      <c r="Q24" s="304">
        <v>15730</v>
      </c>
      <c r="R24" s="305">
        <v>6</v>
      </c>
      <c r="S24" s="306">
        <v>6005</v>
      </c>
      <c r="T24" s="814">
        <f t="shared" si="0"/>
        <v>38</v>
      </c>
      <c r="U24" s="815">
        <f t="shared" ref="U24:U33" si="10">+E24+G24+I24+K24+M24+O24+Q24+S24</f>
        <v>39559</v>
      </c>
      <c r="V24" s="1411">
        <v>14</v>
      </c>
      <c r="W24" s="301">
        <f t="shared" si="6"/>
        <v>1</v>
      </c>
      <c r="X24" s="301">
        <f t="shared" si="5"/>
        <v>37</v>
      </c>
      <c r="Y24" s="301">
        <f t="shared" si="7"/>
        <v>27790</v>
      </c>
      <c r="Z24" s="302">
        <f t="shared" si="4"/>
        <v>7688</v>
      </c>
      <c r="AA24" s="301">
        <f t="shared" si="8"/>
        <v>36.722092312000001</v>
      </c>
      <c r="AB24" s="301">
        <f t="shared" si="9"/>
        <v>12</v>
      </c>
    </row>
    <row r="25" spans="1:28" ht="15.75" customHeight="1" x14ac:dyDescent="0.2">
      <c r="A25" s="70">
        <v>15</v>
      </c>
      <c r="B25" s="1300" t="s">
        <v>404</v>
      </c>
      <c r="C25" s="1054" t="s">
        <v>393</v>
      </c>
      <c r="D25" s="303">
        <v>8</v>
      </c>
      <c r="E25" s="304">
        <v>1880</v>
      </c>
      <c r="F25" s="305">
        <v>7</v>
      </c>
      <c r="G25" s="306">
        <v>2970</v>
      </c>
      <c r="H25" s="303">
        <v>7</v>
      </c>
      <c r="I25" s="304">
        <v>3070</v>
      </c>
      <c r="J25" s="305">
        <v>2</v>
      </c>
      <c r="K25" s="306">
        <v>6391</v>
      </c>
      <c r="L25" s="303">
        <v>5</v>
      </c>
      <c r="M25" s="304">
        <v>845</v>
      </c>
      <c r="N25" s="305">
        <v>6</v>
      </c>
      <c r="O25" s="306">
        <v>2140</v>
      </c>
      <c r="P25" s="303">
        <v>2</v>
      </c>
      <c r="Q25" s="304">
        <v>15670</v>
      </c>
      <c r="R25" s="305">
        <v>2</v>
      </c>
      <c r="S25" s="306">
        <v>8800</v>
      </c>
      <c r="T25" s="814">
        <f t="shared" si="0"/>
        <v>39</v>
      </c>
      <c r="U25" s="815">
        <f t="shared" si="10"/>
        <v>41766</v>
      </c>
      <c r="V25" s="1411">
        <v>15</v>
      </c>
      <c r="W25" s="301">
        <f t="shared" si="6"/>
        <v>1</v>
      </c>
      <c r="X25" s="301">
        <f t="shared" si="5"/>
        <v>38</v>
      </c>
      <c r="Y25" s="301">
        <f t="shared" si="7"/>
        <v>39559</v>
      </c>
      <c r="Z25" s="302">
        <f t="shared" si="4"/>
        <v>15730</v>
      </c>
      <c r="AA25" s="301">
        <f t="shared" si="8"/>
        <v>37.60439427</v>
      </c>
      <c r="AB25" s="301">
        <f t="shared" si="9"/>
        <v>13</v>
      </c>
    </row>
    <row r="26" spans="1:28" ht="15.75" x14ac:dyDescent="0.2">
      <c r="A26" s="66">
        <v>16</v>
      </c>
      <c r="B26" s="1300" t="s">
        <v>160</v>
      </c>
      <c r="C26" s="1054" t="s">
        <v>161</v>
      </c>
      <c r="D26" s="303">
        <v>7</v>
      </c>
      <c r="E26" s="304">
        <v>3999</v>
      </c>
      <c r="F26" s="305">
        <v>2</v>
      </c>
      <c r="G26" s="306">
        <v>4125</v>
      </c>
      <c r="H26" s="303">
        <v>1</v>
      </c>
      <c r="I26" s="304">
        <v>7485</v>
      </c>
      <c r="J26" s="305">
        <v>5</v>
      </c>
      <c r="K26" s="306">
        <v>5657</v>
      </c>
      <c r="L26" s="303">
        <v>6</v>
      </c>
      <c r="M26" s="304">
        <v>1355</v>
      </c>
      <c r="N26" s="305">
        <v>7</v>
      </c>
      <c r="O26" s="306">
        <v>1970</v>
      </c>
      <c r="P26" s="303">
        <v>6</v>
      </c>
      <c r="Q26" s="304">
        <v>3500</v>
      </c>
      <c r="R26" s="305">
        <v>5</v>
      </c>
      <c r="S26" s="306">
        <v>3015</v>
      </c>
      <c r="T26" s="814">
        <f t="shared" si="0"/>
        <v>39</v>
      </c>
      <c r="U26" s="815">
        <f t="shared" si="10"/>
        <v>31106</v>
      </c>
      <c r="V26" s="1410">
        <v>16</v>
      </c>
      <c r="W26" s="301">
        <f t="shared" si="6"/>
        <v>1</v>
      </c>
      <c r="X26" s="301">
        <f t="shared" si="5"/>
        <v>39</v>
      </c>
      <c r="Y26" s="301">
        <f t="shared" si="7"/>
        <v>41766</v>
      </c>
      <c r="Z26" s="302">
        <f t="shared" si="4"/>
        <v>15670</v>
      </c>
      <c r="AA26" s="301">
        <f t="shared" si="8"/>
        <v>38.582324329999999</v>
      </c>
      <c r="AB26" s="301">
        <f t="shared" si="9"/>
        <v>14</v>
      </c>
    </row>
    <row r="27" spans="1:28" ht="15.75" x14ac:dyDescent="0.2">
      <c r="A27" s="70">
        <v>17</v>
      </c>
      <c r="B27" s="1412" t="s">
        <v>142</v>
      </c>
      <c r="C27" s="295" t="s">
        <v>129</v>
      </c>
      <c r="D27" s="303">
        <v>5</v>
      </c>
      <c r="E27" s="304">
        <v>4430</v>
      </c>
      <c r="F27" s="305">
        <v>4</v>
      </c>
      <c r="G27" s="306">
        <v>4538</v>
      </c>
      <c r="H27" s="303">
        <v>6</v>
      </c>
      <c r="I27" s="304">
        <v>2487</v>
      </c>
      <c r="J27" s="305">
        <v>6</v>
      </c>
      <c r="K27" s="306">
        <v>4935</v>
      </c>
      <c r="L27" s="303">
        <v>5</v>
      </c>
      <c r="M27" s="304">
        <v>1600</v>
      </c>
      <c r="N27" s="305">
        <v>3</v>
      </c>
      <c r="O27" s="306">
        <v>3595</v>
      </c>
      <c r="P27" s="303">
        <v>7</v>
      </c>
      <c r="Q27" s="304">
        <v>6745</v>
      </c>
      <c r="R27" s="305">
        <v>5</v>
      </c>
      <c r="S27" s="306">
        <v>7050</v>
      </c>
      <c r="T27" s="814">
        <f t="shared" si="0"/>
        <v>41</v>
      </c>
      <c r="U27" s="815">
        <f t="shared" si="10"/>
        <v>35380</v>
      </c>
      <c r="V27" s="1411">
        <v>17</v>
      </c>
      <c r="W27" s="301">
        <f t="shared" si="6"/>
        <v>1</v>
      </c>
      <c r="X27" s="301">
        <f t="shared" si="5"/>
        <v>39</v>
      </c>
      <c r="Y27" s="301"/>
      <c r="Z27" s="302">
        <f t="shared" si="4"/>
        <v>7485</v>
      </c>
      <c r="AA27" s="301"/>
      <c r="AB27" s="301"/>
    </row>
    <row r="28" spans="1:28" ht="15.75" customHeight="1" x14ac:dyDescent="0.2">
      <c r="A28" s="70">
        <v>18</v>
      </c>
      <c r="B28" s="1300" t="s">
        <v>43</v>
      </c>
      <c r="C28" s="1054" t="s">
        <v>237</v>
      </c>
      <c r="D28" s="303">
        <v>7</v>
      </c>
      <c r="E28" s="304">
        <v>1741</v>
      </c>
      <c r="F28" s="305">
        <v>6</v>
      </c>
      <c r="G28" s="306">
        <v>2687</v>
      </c>
      <c r="H28" s="303">
        <v>2</v>
      </c>
      <c r="I28" s="304">
        <v>4601</v>
      </c>
      <c r="J28" s="305">
        <v>2</v>
      </c>
      <c r="K28" s="306">
        <v>5780</v>
      </c>
      <c r="L28" s="303">
        <v>2</v>
      </c>
      <c r="M28" s="304">
        <v>4520</v>
      </c>
      <c r="N28" s="305">
        <v>8</v>
      </c>
      <c r="O28" s="306">
        <v>1575</v>
      </c>
      <c r="P28" s="303">
        <v>7</v>
      </c>
      <c r="Q28" s="304">
        <v>2555</v>
      </c>
      <c r="R28" s="305">
        <v>7</v>
      </c>
      <c r="S28" s="306">
        <v>4440</v>
      </c>
      <c r="T28" s="814">
        <f t="shared" si="0"/>
        <v>41</v>
      </c>
      <c r="U28" s="815">
        <f t="shared" si="10"/>
        <v>27899</v>
      </c>
      <c r="V28" s="1411">
        <v>18</v>
      </c>
      <c r="W28" s="301">
        <f t="shared" si="6"/>
        <v>1</v>
      </c>
      <c r="X28" s="301">
        <f t="shared" si="5"/>
        <v>41</v>
      </c>
      <c r="Y28" s="301">
        <f>IF(ISNUMBER(U27)=TRUE(),U27,"")</f>
        <v>35380</v>
      </c>
      <c r="Z28" s="302">
        <f t="shared" si="4"/>
        <v>7050</v>
      </c>
      <c r="AA28" s="301">
        <f>IF(ISNUMBER(X28)=TRUE(),X28-Y28/100000-Z28/1000000000,"")</f>
        <v>40.64619295</v>
      </c>
      <c r="AB28" s="301">
        <f>IF(ISNUMBER(AA28)=TRUE(),RANK(AA28,$AA$11:$AA$54,1),"")</f>
        <v>15</v>
      </c>
    </row>
    <row r="29" spans="1:28" ht="15.75" customHeight="1" x14ac:dyDescent="0.2">
      <c r="A29" s="66">
        <v>19</v>
      </c>
      <c r="B29" s="1300" t="s">
        <v>163</v>
      </c>
      <c r="C29" s="1054" t="s">
        <v>161</v>
      </c>
      <c r="D29" s="303">
        <v>9</v>
      </c>
      <c r="E29" s="304"/>
      <c r="F29" s="305">
        <v>5</v>
      </c>
      <c r="G29" s="306">
        <v>3285</v>
      </c>
      <c r="H29" s="303">
        <v>4</v>
      </c>
      <c r="I29" s="304">
        <v>4735</v>
      </c>
      <c r="J29" s="305">
        <v>4</v>
      </c>
      <c r="K29" s="306">
        <v>5110</v>
      </c>
      <c r="L29" s="303">
        <v>8</v>
      </c>
      <c r="M29" s="304">
        <v>215</v>
      </c>
      <c r="N29" s="305">
        <v>6</v>
      </c>
      <c r="O29" s="306">
        <v>5580</v>
      </c>
      <c r="P29" s="303">
        <v>6</v>
      </c>
      <c r="Q29" s="304">
        <v>2945</v>
      </c>
      <c r="R29" s="305">
        <v>1</v>
      </c>
      <c r="S29" s="306">
        <v>10100</v>
      </c>
      <c r="T29" s="814">
        <f t="shared" si="0"/>
        <v>43</v>
      </c>
      <c r="U29" s="815">
        <f t="shared" si="10"/>
        <v>31970</v>
      </c>
      <c r="V29" s="1410">
        <v>19</v>
      </c>
      <c r="W29" s="301">
        <f t="shared" si="6"/>
        <v>1</v>
      </c>
      <c r="X29" s="301">
        <f t="shared" si="5"/>
        <v>41</v>
      </c>
      <c r="Y29" s="301">
        <f>IF(ISNUMBER(U28)=TRUE(),U28,"")</f>
        <v>27899</v>
      </c>
      <c r="Z29" s="302">
        <f t="shared" si="4"/>
        <v>5780</v>
      </c>
      <c r="AA29" s="301">
        <f>IF(ISNUMBER(X29)=TRUE(),X29-Y29/100000-Z29/1000000000,"")</f>
        <v>40.721004219999998</v>
      </c>
      <c r="AB29" s="301">
        <f>IF(ISNUMBER(AA29)=TRUE(),RANK(AA29,$AA$11:$AA$54,1),"")</f>
        <v>16</v>
      </c>
    </row>
    <row r="30" spans="1:28" ht="15.75" x14ac:dyDescent="0.2">
      <c r="A30" s="70">
        <v>20</v>
      </c>
      <c r="B30" s="1300" t="s">
        <v>399</v>
      </c>
      <c r="C30" s="924" t="s">
        <v>394</v>
      </c>
      <c r="D30" s="303">
        <v>6</v>
      </c>
      <c r="E30" s="304">
        <v>4138</v>
      </c>
      <c r="F30" s="305">
        <v>4</v>
      </c>
      <c r="G30" s="306">
        <v>4044</v>
      </c>
      <c r="H30" s="303">
        <v>5</v>
      </c>
      <c r="I30" s="304">
        <v>2672</v>
      </c>
      <c r="J30" s="305">
        <v>3</v>
      </c>
      <c r="K30" s="306">
        <v>7150</v>
      </c>
      <c r="L30" s="303">
        <v>4</v>
      </c>
      <c r="M30" s="304">
        <v>1035</v>
      </c>
      <c r="N30" s="305">
        <v>4</v>
      </c>
      <c r="O30" s="306">
        <v>2680</v>
      </c>
      <c r="P30" s="303">
        <v>9</v>
      </c>
      <c r="Q30" s="304"/>
      <c r="R30" s="305">
        <v>8</v>
      </c>
      <c r="S30" s="306">
        <v>1515</v>
      </c>
      <c r="T30" s="814">
        <f t="shared" si="0"/>
        <v>43</v>
      </c>
      <c r="U30" s="815">
        <f t="shared" si="10"/>
        <v>23234</v>
      </c>
      <c r="V30" s="1411">
        <v>20</v>
      </c>
      <c r="W30" s="301">
        <f t="shared" si="6"/>
        <v>1</v>
      </c>
      <c r="X30" s="301">
        <f t="shared" si="5"/>
        <v>43</v>
      </c>
      <c r="Y30" s="301">
        <f>IF(ISNUMBER(U29)=TRUE(),U29,"")</f>
        <v>31970</v>
      </c>
      <c r="Z30" s="302">
        <f t="shared" si="4"/>
        <v>10100</v>
      </c>
      <c r="AA30" s="301">
        <f>IF(ISNUMBER(X30)=TRUE(),X30-Y30/100000-Z30/1000000000,"")</f>
        <v>42.680289900000005</v>
      </c>
      <c r="AB30" s="301">
        <f>IF(ISNUMBER(AA30)=TRUE(),RANK(AA30,$AA$11:$AA$54,1),"")</f>
        <v>17</v>
      </c>
    </row>
    <row r="31" spans="1:28" ht="15.75" customHeight="1" x14ac:dyDescent="0.25">
      <c r="A31" s="66">
        <v>21</v>
      </c>
      <c r="B31" s="1413" t="s">
        <v>167</v>
      </c>
      <c r="C31" s="1064" t="s">
        <v>161</v>
      </c>
      <c r="D31" s="303">
        <v>6</v>
      </c>
      <c r="E31" s="304">
        <v>2446</v>
      </c>
      <c r="F31" s="305">
        <v>2</v>
      </c>
      <c r="G31" s="306">
        <v>5854</v>
      </c>
      <c r="H31" s="303">
        <v>6</v>
      </c>
      <c r="I31" s="304">
        <v>2760</v>
      </c>
      <c r="J31" s="305">
        <v>6</v>
      </c>
      <c r="K31" s="306">
        <v>4915</v>
      </c>
      <c r="L31" s="303">
        <v>8</v>
      </c>
      <c r="M31" s="304">
        <v>470</v>
      </c>
      <c r="N31" s="305">
        <v>8</v>
      </c>
      <c r="O31" s="306">
        <v>840</v>
      </c>
      <c r="P31" s="303">
        <v>4</v>
      </c>
      <c r="Q31" s="304">
        <v>12530</v>
      </c>
      <c r="R31" s="305">
        <v>5</v>
      </c>
      <c r="S31" s="306">
        <v>7470</v>
      </c>
      <c r="T31" s="814">
        <f t="shared" si="0"/>
        <v>45</v>
      </c>
      <c r="U31" s="815">
        <f t="shared" si="10"/>
        <v>37285</v>
      </c>
      <c r="V31" s="1410">
        <v>21</v>
      </c>
      <c r="W31" s="301">
        <f t="shared" si="6"/>
        <v>1</v>
      </c>
      <c r="X31" s="301">
        <f t="shared" si="5"/>
        <v>43</v>
      </c>
      <c r="Y31" s="301">
        <f>IF(ISNUMBER(U30)=TRUE(),U30,"")</f>
        <v>23234</v>
      </c>
      <c r="Z31" s="302">
        <f t="shared" si="4"/>
        <v>7150</v>
      </c>
      <c r="AA31" s="301">
        <f>IF(ISNUMBER(X31)=TRUE(),X31-Y31/100000-Z31/1000000000,"")</f>
        <v>42.767652849999997</v>
      </c>
      <c r="AB31" s="301">
        <f>IF(ISNUMBER(AA31)=TRUE(),RANK(AA31,$AA$11:$AA$54,1),"")</f>
        <v>18</v>
      </c>
    </row>
    <row r="32" spans="1:28" ht="15.75" x14ac:dyDescent="0.2">
      <c r="A32" s="66">
        <v>22</v>
      </c>
      <c r="B32" s="1414" t="s">
        <v>162</v>
      </c>
      <c r="C32" s="1064" t="s">
        <v>161</v>
      </c>
      <c r="D32" s="303">
        <v>7</v>
      </c>
      <c r="E32" s="304">
        <v>1117</v>
      </c>
      <c r="F32" s="305">
        <v>8</v>
      </c>
      <c r="G32" s="306">
        <v>2012</v>
      </c>
      <c r="H32" s="303">
        <v>5</v>
      </c>
      <c r="I32" s="304">
        <v>3490</v>
      </c>
      <c r="J32" s="305">
        <v>8</v>
      </c>
      <c r="K32" s="306">
        <v>3020</v>
      </c>
      <c r="L32" s="303">
        <v>3</v>
      </c>
      <c r="M32" s="304">
        <v>7035</v>
      </c>
      <c r="N32" s="305">
        <v>2</v>
      </c>
      <c r="O32" s="306">
        <v>6285</v>
      </c>
      <c r="P32" s="303">
        <v>9</v>
      </c>
      <c r="Q32" s="304"/>
      <c r="R32" s="305">
        <v>3</v>
      </c>
      <c r="S32" s="306">
        <v>9605</v>
      </c>
      <c r="T32" s="814">
        <f t="shared" si="0"/>
        <v>45</v>
      </c>
      <c r="U32" s="815">
        <f t="shared" si="10"/>
        <v>32564</v>
      </c>
      <c r="V32" s="1410">
        <v>22</v>
      </c>
      <c r="W32" s="301">
        <f t="shared" si="6"/>
        <v>1</v>
      </c>
      <c r="X32" s="301">
        <f t="shared" si="5"/>
        <v>45</v>
      </c>
      <c r="Y32" s="301">
        <f>IF(ISNUMBER(U31)=TRUE(),U31,"")</f>
        <v>37285</v>
      </c>
      <c r="Z32" s="302">
        <f t="shared" si="4"/>
        <v>12530</v>
      </c>
      <c r="AA32" s="301">
        <f>IF(ISNUMBER(X32)=TRUE(),X32-Y32/100000-Z32/1000000000,"")</f>
        <v>44.627137470000001</v>
      </c>
      <c r="AB32" s="301">
        <f>IF(ISNUMBER(AA32)=TRUE(),RANK(AA32,$AA$11:$AA$54,1),"")</f>
        <v>19</v>
      </c>
    </row>
    <row r="33" spans="1:28" ht="15.75" x14ac:dyDescent="0.2">
      <c r="A33" s="70">
        <v>23</v>
      </c>
      <c r="B33" s="1415" t="s">
        <v>133</v>
      </c>
      <c r="C33" s="309" t="s">
        <v>134</v>
      </c>
      <c r="D33" s="303">
        <v>2</v>
      </c>
      <c r="E33" s="304">
        <v>5119</v>
      </c>
      <c r="F33" s="305">
        <v>3</v>
      </c>
      <c r="G33" s="304">
        <v>3765</v>
      </c>
      <c r="H33" s="305">
        <v>8</v>
      </c>
      <c r="I33" s="304">
        <v>1765</v>
      </c>
      <c r="J33" s="305">
        <v>5</v>
      </c>
      <c r="K33" s="306">
        <v>5670</v>
      </c>
      <c r="L33" s="303">
        <v>6</v>
      </c>
      <c r="M33" s="304">
        <v>310</v>
      </c>
      <c r="N33" s="305">
        <v>5</v>
      </c>
      <c r="O33" s="306">
        <v>3055</v>
      </c>
      <c r="P33" s="303">
        <v>8</v>
      </c>
      <c r="Q33" s="304">
        <v>4620</v>
      </c>
      <c r="R33" s="305">
        <v>8</v>
      </c>
      <c r="S33" s="306">
        <v>2270</v>
      </c>
      <c r="T33" s="814">
        <f t="shared" si="0"/>
        <v>45</v>
      </c>
      <c r="U33" s="815">
        <f t="shared" si="10"/>
        <v>26574</v>
      </c>
      <c r="V33" s="1411">
        <v>23</v>
      </c>
      <c r="W33" s="301"/>
      <c r="X33" s="301">
        <f t="shared" si="5"/>
        <v>45</v>
      </c>
      <c r="Y33" s="301"/>
      <c r="Z33" s="302">
        <f t="shared" si="4"/>
        <v>9605</v>
      </c>
      <c r="AA33" s="301"/>
      <c r="AB33" s="301"/>
    </row>
    <row r="34" spans="1:28" ht="15.75" x14ac:dyDescent="0.2">
      <c r="A34" s="70">
        <v>24</v>
      </c>
      <c r="B34" s="1414" t="s">
        <v>164</v>
      </c>
      <c r="C34" s="1064" t="s">
        <v>393</v>
      </c>
      <c r="D34" s="303">
        <v>5</v>
      </c>
      <c r="E34" s="304">
        <v>2485</v>
      </c>
      <c r="F34" s="305">
        <v>8</v>
      </c>
      <c r="G34" s="306">
        <v>1087</v>
      </c>
      <c r="H34" s="303">
        <v>3</v>
      </c>
      <c r="I34" s="304">
        <v>4213</v>
      </c>
      <c r="J34" s="305">
        <v>7</v>
      </c>
      <c r="K34" s="306">
        <v>3832</v>
      </c>
      <c r="L34" s="303">
        <v>7</v>
      </c>
      <c r="M34" s="304">
        <v>650</v>
      </c>
      <c r="N34" s="305">
        <v>7</v>
      </c>
      <c r="O34" s="306">
        <v>5025</v>
      </c>
      <c r="P34" s="303">
        <v>5</v>
      </c>
      <c r="Q34" s="304">
        <v>7285</v>
      </c>
      <c r="R34" s="305">
        <v>4</v>
      </c>
      <c r="S34" s="306">
        <v>3840</v>
      </c>
      <c r="T34" s="814">
        <f t="shared" si="0"/>
        <v>46</v>
      </c>
      <c r="U34" s="815">
        <f>IF(ISNUMBER(E34)=TRUE(),SUM(E34,G34,I34,K34,M34,O34,Q34,S34),"")</f>
        <v>28417</v>
      </c>
      <c r="V34" s="1411">
        <v>24</v>
      </c>
      <c r="W34" s="301"/>
      <c r="X34" s="301">
        <f t="shared" si="5"/>
        <v>45</v>
      </c>
      <c r="Y34" s="301"/>
      <c r="Z34" s="302">
        <f t="shared" si="4"/>
        <v>5670</v>
      </c>
      <c r="AA34" s="301"/>
      <c r="AB34" s="301"/>
    </row>
    <row r="35" spans="1:28" ht="15.75" x14ac:dyDescent="0.2">
      <c r="A35" s="66">
        <v>25</v>
      </c>
      <c r="B35" s="1415" t="s">
        <v>139</v>
      </c>
      <c r="C35" s="309" t="s">
        <v>128</v>
      </c>
      <c r="D35" s="303">
        <v>5</v>
      </c>
      <c r="E35" s="304">
        <v>2391</v>
      </c>
      <c r="F35" s="305">
        <v>4</v>
      </c>
      <c r="G35" s="306">
        <v>3306</v>
      </c>
      <c r="H35" s="303">
        <v>9</v>
      </c>
      <c r="I35" s="304"/>
      <c r="J35" s="305">
        <v>9</v>
      </c>
      <c r="K35" s="306"/>
      <c r="L35" s="303">
        <v>7</v>
      </c>
      <c r="M35" s="304">
        <v>585</v>
      </c>
      <c r="N35" s="305">
        <v>1</v>
      </c>
      <c r="O35" s="306">
        <v>9590</v>
      </c>
      <c r="P35" s="303">
        <v>3</v>
      </c>
      <c r="Q35" s="304">
        <v>4010</v>
      </c>
      <c r="R35" s="305">
        <v>8</v>
      </c>
      <c r="S35" s="306">
        <v>2080</v>
      </c>
      <c r="T35" s="814">
        <f t="shared" si="0"/>
        <v>46</v>
      </c>
      <c r="U35" s="815">
        <f>IF(ISNUMBER(E35)=TRUE(),SUM(E35,G35,I35,K35,M35,O35,Q35,S35),"")</f>
        <v>21962</v>
      </c>
      <c r="V35" s="1410">
        <v>25</v>
      </c>
      <c r="W35" s="301"/>
      <c r="X35" s="301"/>
      <c r="Y35" s="301"/>
      <c r="Z35" s="302">
        <f t="shared" si="4"/>
        <v>7285</v>
      </c>
      <c r="AA35" s="301"/>
      <c r="AB35" s="301"/>
    </row>
    <row r="36" spans="1:28" ht="15.75" x14ac:dyDescent="0.2">
      <c r="A36" s="70">
        <v>26</v>
      </c>
      <c r="B36" s="1416" t="s">
        <v>882</v>
      </c>
      <c r="C36" s="1064" t="s">
        <v>129</v>
      </c>
      <c r="D36" s="303">
        <v>9</v>
      </c>
      <c r="E36" s="304"/>
      <c r="F36" s="305">
        <v>9</v>
      </c>
      <c r="G36" s="306"/>
      <c r="H36" s="303">
        <v>9</v>
      </c>
      <c r="I36" s="304"/>
      <c r="J36" s="305">
        <v>9</v>
      </c>
      <c r="K36" s="306"/>
      <c r="L36" s="303">
        <v>1</v>
      </c>
      <c r="M36" s="304">
        <v>9110</v>
      </c>
      <c r="N36" s="305">
        <v>1.5</v>
      </c>
      <c r="O36" s="306">
        <v>5345</v>
      </c>
      <c r="P36" s="303">
        <v>1</v>
      </c>
      <c r="Q36" s="304">
        <v>6250</v>
      </c>
      <c r="R36" s="305">
        <v>7</v>
      </c>
      <c r="S36" s="306">
        <v>3805</v>
      </c>
      <c r="T36" s="814">
        <f t="shared" si="0"/>
        <v>46.5</v>
      </c>
      <c r="U36" s="816">
        <f>+E36+G36+I36+K36+M36+O36+Q36+S36</f>
        <v>24510</v>
      </c>
      <c r="V36" s="1411">
        <v>26</v>
      </c>
      <c r="W36" s="301"/>
      <c r="X36" s="301"/>
      <c r="Y36" s="301"/>
      <c r="Z36" s="302"/>
      <c r="AA36" s="301"/>
      <c r="AB36" s="301"/>
    </row>
    <row r="37" spans="1:28" ht="15.75" customHeight="1" x14ac:dyDescent="0.2">
      <c r="A37" s="70">
        <v>27</v>
      </c>
      <c r="B37" s="1416" t="s">
        <v>248</v>
      </c>
      <c r="C37" s="309" t="s">
        <v>132</v>
      </c>
      <c r="D37" s="303">
        <v>5</v>
      </c>
      <c r="E37" s="304">
        <v>2095</v>
      </c>
      <c r="F37" s="305">
        <v>5</v>
      </c>
      <c r="G37" s="306">
        <v>3526</v>
      </c>
      <c r="H37" s="303">
        <v>7</v>
      </c>
      <c r="I37" s="304">
        <v>2730</v>
      </c>
      <c r="J37" s="305">
        <v>6</v>
      </c>
      <c r="K37" s="306">
        <v>3860</v>
      </c>
      <c r="L37" s="303">
        <v>8</v>
      </c>
      <c r="M37" s="304">
        <v>140</v>
      </c>
      <c r="N37" s="305">
        <v>4</v>
      </c>
      <c r="O37" s="306">
        <v>3240</v>
      </c>
      <c r="P37" s="303">
        <v>7</v>
      </c>
      <c r="Q37" s="304">
        <v>3025</v>
      </c>
      <c r="R37" s="305">
        <v>5</v>
      </c>
      <c r="S37" s="306">
        <v>4495</v>
      </c>
      <c r="T37" s="814">
        <f t="shared" si="0"/>
        <v>47</v>
      </c>
      <c r="U37" s="815">
        <f>IF(ISNUMBER(E37)=TRUE(),SUM(E37,G37,I37,K37,M37,O37,Q37,S37),"")</f>
        <v>23111</v>
      </c>
      <c r="V37" s="1411">
        <v>27</v>
      </c>
      <c r="W37" s="301"/>
      <c r="X37" s="301"/>
      <c r="Y37" s="301"/>
      <c r="Z37" s="302"/>
      <c r="AA37" s="301"/>
      <c r="AB37" s="301"/>
    </row>
    <row r="38" spans="1:28" ht="15.75" customHeight="1" x14ac:dyDescent="0.2">
      <c r="A38" s="70">
        <v>28</v>
      </c>
      <c r="B38" s="1300" t="s">
        <v>395</v>
      </c>
      <c r="C38" s="309" t="s">
        <v>128</v>
      </c>
      <c r="D38" s="303">
        <v>3</v>
      </c>
      <c r="E38" s="304">
        <v>4570</v>
      </c>
      <c r="F38" s="305">
        <v>1</v>
      </c>
      <c r="G38" s="306">
        <v>7117</v>
      </c>
      <c r="H38" s="303">
        <v>4</v>
      </c>
      <c r="I38" s="304">
        <v>4126</v>
      </c>
      <c r="J38" s="305">
        <v>4</v>
      </c>
      <c r="K38" s="306">
        <v>6076</v>
      </c>
      <c r="L38" s="303">
        <v>9</v>
      </c>
      <c r="M38" s="304"/>
      <c r="N38" s="305">
        <v>9</v>
      </c>
      <c r="O38" s="306"/>
      <c r="P38" s="303">
        <v>9</v>
      </c>
      <c r="Q38" s="304"/>
      <c r="R38" s="305">
        <v>9</v>
      </c>
      <c r="S38" s="306"/>
      <c r="T38" s="814">
        <f t="shared" si="0"/>
        <v>48</v>
      </c>
      <c r="U38" s="815">
        <f t="shared" ref="U38:U43" si="11">+E38+G38+I38+K38+M38+O38+Q38+S38</f>
        <v>21889</v>
      </c>
      <c r="V38" s="1411">
        <v>28</v>
      </c>
      <c r="W38" s="301"/>
      <c r="X38" s="301"/>
      <c r="Y38" s="301"/>
      <c r="Z38" s="302"/>
      <c r="AA38" s="301"/>
      <c r="AB38" s="301"/>
    </row>
    <row r="39" spans="1:28" ht="15.75" customHeight="1" x14ac:dyDescent="0.2">
      <c r="A39" s="70">
        <v>29</v>
      </c>
      <c r="B39" s="1417" t="s">
        <v>883</v>
      </c>
      <c r="C39" s="1054" t="s">
        <v>134</v>
      </c>
      <c r="D39" s="303">
        <v>9</v>
      </c>
      <c r="E39" s="304"/>
      <c r="F39" s="305">
        <v>9</v>
      </c>
      <c r="G39" s="306"/>
      <c r="H39" s="303">
        <v>9</v>
      </c>
      <c r="I39" s="304"/>
      <c r="J39" s="305">
        <v>9</v>
      </c>
      <c r="K39" s="306"/>
      <c r="L39" s="303">
        <v>1</v>
      </c>
      <c r="M39" s="304">
        <v>4695</v>
      </c>
      <c r="N39" s="305">
        <v>2</v>
      </c>
      <c r="O39" s="306">
        <v>3220</v>
      </c>
      <c r="P39" s="303">
        <v>5</v>
      </c>
      <c r="Q39" s="304">
        <v>3875</v>
      </c>
      <c r="R39" s="305">
        <v>6</v>
      </c>
      <c r="S39" s="306">
        <v>7030</v>
      </c>
      <c r="T39" s="814">
        <f t="shared" si="0"/>
        <v>50</v>
      </c>
      <c r="U39" s="817">
        <f t="shared" si="11"/>
        <v>18820</v>
      </c>
      <c r="V39" s="1411">
        <v>29</v>
      </c>
      <c r="W39" s="301"/>
      <c r="X39" s="301"/>
      <c r="Y39" s="301"/>
      <c r="Z39" s="302"/>
      <c r="AA39" s="301"/>
      <c r="AB39" s="301"/>
    </row>
    <row r="40" spans="1:28" ht="15.75" customHeight="1" x14ac:dyDescent="0.25">
      <c r="A40" s="66">
        <v>30</v>
      </c>
      <c r="B40" s="1418" t="s">
        <v>405</v>
      </c>
      <c r="C40" s="923" t="s">
        <v>394</v>
      </c>
      <c r="D40" s="303">
        <v>9</v>
      </c>
      <c r="E40" s="304"/>
      <c r="F40" s="305">
        <v>4</v>
      </c>
      <c r="G40" s="306">
        <v>3540</v>
      </c>
      <c r="H40" s="303">
        <v>6</v>
      </c>
      <c r="I40" s="304">
        <v>3390</v>
      </c>
      <c r="J40" s="305">
        <v>9</v>
      </c>
      <c r="K40" s="306">
        <v>0</v>
      </c>
      <c r="L40" s="303">
        <v>8</v>
      </c>
      <c r="M40" s="304">
        <v>245</v>
      </c>
      <c r="N40" s="305">
        <v>9</v>
      </c>
      <c r="O40" s="306"/>
      <c r="P40" s="303">
        <v>4</v>
      </c>
      <c r="Q40" s="304">
        <v>7895</v>
      </c>
      <c r="R40" s="305">
        <v>2</v>
      </c>
      <c r="S40" s="306">
        <v>13605</v>
      </c>
      <c r="T40" s="814">
        <f t="shared" si="0"/>
        <v>51</v>
      </c>
      <c r="U40" s="817">
        <f t="shared" si="11"/>
        <v>28675</v>
      </c>
      <c r="V40" s="1410">
        <v>30</v>
      </c>
      <c r="W40" s="301"/>
      <c r="X40" s="301"/>
      <c r="Y40" s="301"/>
      <c r="Z40" s="302"/>
      <c r="AA40" s="301"/>
      <c r="AB40" s="301"/>
    </row>
    <row r="41" spans="1:28" ht="15.75" customHeight="1" x14ac:dyDescent="0.2">
      <c r="A41" s="70">
        <v>31</v>
      </c>
      <c r="B41" s="1417" t="s">
        <v>401</v>
      </c>
      <c r="C41" s="923" t="s">
        <v>394</v>
      </c>
      <c r="D41" s="303">
        <v>4</v>
      </c>
      <c r="E41" s="304">
        <v>2159</v>
      </c>
      <c r="F41" s="305">
        <v>5</v>
      </c>
      <c r="G41" s="306">
        <v>3077</v>
      </c>
      <c r="H41" s="303">
        <v>9</v>
      </c>
      <c r="I41" s="304"/>
      <c r="J41" s="305">
        <v>5</v>
      </c>
      <c r="K41" s="306">
        <v>4454</v>
      </c>
      <c r="L41" s="303">
        <v>9</v>
      </c>
      <c r="M41" s="304"/>
      <c r="N41" s="305">
        <v>7</v>
      </c>
      <c r="O41" s="306">
        <v>2830</v>
      </c>
      <c r="P41" s="303">
        <v>5</v>
      </c>
      <c r="Q41" s="304">
        <v>10400</v>
      </c>
      <c r="R41" s="305">
        <v>9</v>
      </c>
      <c r="S41" s="306"/>
      <c r="T41" s="814">
        <f t="shared" si="0"/>
        <v>53</v>
      </c>
      <c r="U41" s="817">
        <f t="shared" si="11"/>
        <v>22920</v>
      </c>
      <c r="V41" s="1411">
        <v>31</v>
      </c>
      <c r="W41" s="301"/>
      <c r="X41" s="301"/>
      <c r="Y41" s="301"/>
      <c r="Z41" s="302"/>
      <c r="AA41" s="301"/>
      <c r="AB41" s="301"/>
    </row>
    <row r="42" spans="1:28" ht="15.75" customHeight="1" x14ac:dyDescent="0.2">
      <c r="A42" s="70">
        <v>32</v>
      </c>
      <c r="B42" s="1417" t="s">
        <v>165</v>
      </c>
      <c r="C42" s="1054" t="s">
        <v>393</v>
      </c>
      <c r="D42" s="303">
        <v>8</v>
      </c>
      <c r="E42" s="304">
        <v>888</v>
      </c>
      <c r="F42" s="305">
        <v>7</v>
      </c>
      <c r="G42" s="306">
        <v>2630</v>
      </c>
      <c r="H42" s="303">
        <v>8</v>
      </c>
      <c r="I42" s="304">
        <v>875</v>
      </c>
      <c r="J42" s="305">
        <v>7</v>
      </c>
      <c r="K42" s="306">
        <v>4510</v>
      </c>
      <c r="L42" s="303">
        <v>4</v>
      </c>
      <c r="M42" s="304">
        <v>3520</v>
      </c>
      <c r="N42" s="305">
        <v>8</v>
      </c>
      <c r="O42" s="306">
        <v>1625</v>
      </c>
      <c r="P42" s="303">
        <v>8</v>
      </c>
      <c r="Q42" s="304">
        <v>2415</v>
      </c>
      <c r="R42" s="305">
        <v>4</v>
      </c>
      <c r="S42" s="306">
        <v>5330</v>
      </c>
      <c r="T42" s="814">
        <f t="shared" si="0"/>
        <v>54</v>
      </c>
      <c r="U42" s="817">
        <f t="shared" si="11"/>
        <v>21793</v>
      </c>
      <c r="V42" s="1411">
        <v>32</v>
      </c>
      <c r="W42" s="301"/>
      <c r="X42" s="301"/>
      <c r="Y42" s="301"/>
      <c r="Z42" s="302"/>
      <c r="AA42" s="301"/>
      <c r="AB42" s="301"/>
    </row>
    <row r="43" spans="1:28" ht="15.75" customHeight="1" x14ac:dyDescent="0.2">
      <c r="A43" s="66">
        <v>33</v>
      </c>
      <c r="B43" s="1419" t="s">
        <v>397</v>
      </c>
      <c r="C43" s="295" t="s">
        <v>129</v>
      </c>
      <c r="D43" s="303">
        <v>6</v>
      </c>
      <c r="E43" s="304">
        <v>1764</v>
      </c>
      <c r="F43" s="305">
        <v>3</v>
      </c>
      <c r="G43" s="306">
        <v>4351</v>
      </c>
      <c r="H43" s="303">
        <v>6</v>
      </c>
      <c r="I43" s="304">
        <v>3111</v>
      </c>
      <c r="J43" s="305">
        <v>7</v>
      </c>
      <c r="K43" s="306">
        <v>4356</v>
      </c>
      <c r="L43" s="303">
        <v>9</v>
      </c>
      <c r="M43" s="304"/>
      <c r="N43" s="305">
        <v>9</v>
      </c>
      <c r="O43" s="306"/>
      <c r="P43" s="303">
        <v>9</v>
      </c>
      <c r="Q43" s="304"/>
      <c r="R43" s="305">
        <v>9</v>
      </c>
      <c r="S43" s="306"/>
      <c r="T43" s="814">
        <f t="shared" si="0"/>
        <v>58</v>
      </c>
      <c r="U43" s="817">
        <f t="shared" si="11"/>
        <v>13582</v>
      </c>
      <c r="V43" s="1410">
        <v>33</v>
      </c>
      <c r="W43" s="301"/>
      <c r="X43" s="301"/>
      <c r="Y43" s="301"/>
      <c r="Z43" s="302"/>
      <c r="AA43" s="301"/>
      <c r="AB43" s="301"/>
    </row>
    <row r="44" spans="1:28" ht="15.75" customHeight="1" x14ac:dyDescent="0.2">
      <c r="A44" s="70">
        <v>34</v>
      </c>
      <c r="B44" s="1300" t="s">
        <v>396</v>
      </c>
      <c r="C44" s="308" t="s">
        <v>134</v>
      </c>
      <c r="D44" s="303">
        <v>1</v>
      </c>
      <c r="E44" s="304">
        <v>3057</v>
      </c>
      <c r="F44" s="305">
        <v>6</v>
      </c>
      <c r="G44" s="306">
        <v>3400</v>
      </c>
      <c r="H44" s="303">
        <v>8</v>
      </c>
      <c r="I44" s="304">
        <v>2522</v>
      </c>
      <c r="J44" s="305">
        <v>9</v>
      </c>
      <c r="K44" s="306"/>
      <c r="L44" s="303">
        <v>9</v>
      </c>
      <c r="M44" s="304"/>
      <c r="N44" s="305">
        <v>9</v>
      </c>
      <c r="O44" s="306"/>
      <c r="P44" s="303">
        <v>8</v>
      </c>
      <c r="Q44" s="304">
        <v>630</v>
      </c>
      <c r="R44" s="305">
        <v>8</v>
      </c>
      <c r="S44" s="306">
        <v>1070</v>
      </c>
      <c r="T44" s="814">
        <f t="shared" si="0"/>
        <v>58</v>
      </c>
      <c r="U44" s="815">
        <f>IF(ISNUMBER(E44)=TRUE(),SUM(E44,G44,I44,K44,M44,O44,Q44,S44),"")</f>
        <v>10679</v>
      </c>
      <c r="V44" s="1411">
        <v>34</v>
      </c>
      <c r="W44" s="301"/>
      <c r="X44" s="301"/>
      <c r="Y44" s="301"/>
      <c r="Z44" s="302"/>
      <c r="AA44" s="301"/>
      <c r="AB44" s="301"/>
    </row>
    <row r="45" spans="1:28" ht="15.75" customHeight="1" x14ac:dyDescent="0.2">
      <c r="A45" s="70">
        <v>35</v>
      </c>
      <c r="B45" s="1412" t="s">
        <v>136</v>
      </c>
      <c r="C45" s="1064" t="s">
        <v>134</v>
      </c>
      <c r="D45" s="303">
        <v>7</v>
      </c>
      <c r="E45" s="304">
        <v>2164</v>
      </c>
      <c r="F45" s="305">
        <v>6</v>
      </c>
      <c r="G45" s="306">
        <v>3095</v>
      </c>
      <c r="H45" s="303">
        <v>9</v>
      </c>
      <c r="I45" s="304"/>
      <c r="J45" s="305">
        <v>8</v>
      </c>
      <c r="K45" s="306">
        <v>3148</v>
      </c>
      <c r="L45" s="303">
        <v>5</v>
      </c>
      <c r="M45" s="304">
        <v>955</v>
      </c>
      <c r="N45" s="305">
        <v>8</v>
      </c>
      <c r="O45" s="306">
        <v>2130</v>
      </c>
      <c r="P45" s="303">
        <v>9</v>
      </c>
      <c r="Q45" s="304"/>
      <c r="R45" s="305">
        <v>9</v>
      </c>
      <c r="S45" s="306"/>
      <c r="T45" s="814">
        <f t="shared" si="0"/>
        <v>61</v>
      </c>
      <c r="U45" s="815">
        <f>IF(ISNUMBER(E45)=TRUE(),SUM(E45,G45,I45,K45,M45,O45,Q45,S45),"")</f>
        <v>11492</v>
      </c>
      <c r="V45" s="1411">
        <v>35</v>
      </c>
      <c r="W45" s="301"/>
      <c r="X45" s="301"/>
      <c r="Y45" s="301"/>
      <c r="Z45" s="302"/>
      <c r="AA45" s="301"/>
      <c r="AB45" s="301"/>
    </row>
    <row r="46" spans="1:28" ht="15.75" customHeight="1" x14ac:dyDescent="0.2">
      <c r="A46" s="66">
        <v>36</v>
      </c>
      <c r="B46" s="1300" t="s">
        <v>403</v>
      </c>
      <c r="C46" s="1064" t="s">
        <v>161</v>
      </c>
      <c r="D46" s="303">
        <v>8</v>
      </c>
      <c r="E46" s="304">
        <v>1094</v>
      </c>
      <c r="F46" s="305">
        <v>9</v>
      </c>
      <c r="G46" s="306"/>
      <c r="H46" s="303">
        <v>9</v>
      </c>
      <c r="I46" s="304"/>
      <c r="J46" s="305">
        <v>9</v>
      </c>
      <c r="K46" s="306"/>
      <c r="L46" s="303">
        <v>9</v>
      </c>
      <c r="M46" s="304"/>
      <c r="N46" s="305">
        <v>9</v>
      </c>
      <c r="O46" s="306"/>
      <c r="P46" s="303">
        <v>3</v>
      </c>
      <c r="Q46" s="304">
        <v>17650</v>
      </c>
      <c r="R46" s="305">
        <v>9</v>
      </c>
      <c r="S46" s="306"/>
      <c r="T46" s="814">
        <f t="shared" si="0"/>
        <v>65</v>
      </c>
      <c r="U46" s="815">
        <f>IF(ISNUMBER(E46)=TRUE(),SUM(E46,G46,I46,K46,M46,O46,Q46,S46),"")</f>
        <v>18744</v>
      </c>
      <c r="V46" s="1411">
        <v>36</v>
      </c>
      <c r="W46" s="301"/>
      <c r="X46" s="301"/>
      <c r="Y46" s="301"/>
      <c r="Z46" s="302"/>
      <c r="AA46" s="301"/>
      <c r="AB46" s="301"/>
    </row>
    <row r="47" spans="1:28" ht="15.75" customHeight="1" x14ac:dyDescent="0.2">
      <c r="A47" s="70">
        <v>37</v>
      </c>
      <c r="B47" s="1300" t="s">
        <v>884</v>
      </c>
      <c r="C47" s="1054" t="s">
        <v>237</v>
      </c>
      <c r="D47" s="303">
        <v>9</v>
      </c>
      <c r="E47" s="304"/>
      <c r="F47" s="305">
        <v>9</v>
      </c>
      <c r="G47" s="306"/>
      <c r="H47" s="303">
        <v>9</v>
      </c>
      <c r="I47" s="304"/>
      <c r="J47" s="305">
        <v>9</v>
      </c>
      <c r="K47" s="306"/>
      <c r="L47" s="303">
        <v>6</v>
      </c>
      <c r="M47" s="304">
        <v>655</v>
      </c>
      <c r="N47" s="305">
        <v>7</v>
      </c>
      <c r="O47" s="306">
        <v>1805</v>
      </c>
      <c r="P47" s="303">
        <v>9</v>
      </c>
      <c r="Q47" s="304"/>
      <c r="R47" s="305">
        <v>9</v>
      </c>
      <c r="S47" s="306"/>
      <c r="T47" s="814">
        <f t="shared" si="0"/>
        <v>67</v>
      </c>
      <c r="U47" s="815">
        <f>+E47+G47+I47+K47+M47+O47+Q47+S47</f>
        <v>2460</v>
      </c>
      <c r="V47" s="1411">
        <v>37</v>
      </c>
      <c r="W47" s="301"/>
      <c r="X47" s="301"/>
      <c r="Y47" s="301"/>
      <c r="Z47" s="302"/>
      <c r="AA47" s="301"/>
      <c r="AB47" s="301"/>
    </row>
    <row r="48" spans="1:28" ht="15.75" x14ac:dyDescent="0.2">
      <c r="A48" s="70">
        <v>38</v>
      </c>
      <c r="B48" s="1300" t="s">
        <v>228</v>
      </c>
      <c r="C48" s="1054" t="s">
        <v>237</v>
      </c>
      <c r="D48" s="303">
        <v>9</v>
      </c>
      <c r="E48" s="304"/>
      <c r="F48" s="305">
        <v>6</v>
      </c>
      <c r="G48" s="306">
        <v>3506</v>
      </c>
      <c r="H48" s="303">
        <v>9</v>
      </c>
      <c r="I48" s="304"/>
      <c r="J48" s="305">
        <v>9</v>
      </c>
      <c r="K48" s="306"/>
      <c r="L48" s="303">
        <v>9</v>
      </c>
      <c r="M48" s="304"/>
      <c r="N48" s="305">
        <v>9</v>
      </c>
      <c r="O48" s="306"/>
      <c r="P48" s="303">
        <v>9</v>
      </c>
      <c r="Q48" s="304"/>
      <c r="R48" s="305">
        <v>9</v>
      </c>
      <c r="S48" s="306"/>
      <c r="T48" s="814">
        <f t="shared" si="0"/>
        <v>69</v>
      </c>
      <c r="U48" s="815">
        <f>+E48+G48+I48+K48+M48+O48+Q48+S48</f>
        <v>3506</v>
      </c>
      <c r="V48" s="1411">
        <v>38</v>
      </c>
      <c r="W48" s="301"/>
      <c r="X48" s="301"/>
      <c r="Y48" s="301"/>
      <c r="Z48" s="302"/>
      <c r="AA48" s="301"/>
      <c r="AB48" s="301"/>
    </row>
    <row r="49" spans="1:28" ht="15.75" x14ac:dyDescent="0.2">
      <c r="A49" s="70">
        <v>39</v>
      </c>
      <c r="B49" s="1300" t="s">
        <v>874</v>
      </c>
      <c r="C49" s="308" t="s">
        <v>134</v>
      </c>
      <c r="D49" s="303">
        <v>9</v>
      </c>
      <c r="E49" s="304"/>
      <c r="F49" s="305">
        <v>9</v>
      </c>
      <c r="G49" s="306"/>
      <c r="H49" s="303">
        <v>8</v>
      </c>
      <c r="I49" s="304">
        <v>3030</v>
      </c>
      <c r="J49" s="305">
        <v>8</v>
      </c>
      <c r="K49" s="306">
        <v>4129</v>
      </c>
      <c r="L49" s="303">
        <v>9</v>
      </c>
      <c r="M49" s="304"/>
      <c r="N49" s="305">
        <v>9</v>
      </c>
      <c r="O49" s="306"/>
      <c r="P49" s="303">
        <v>9</v>
      </c>
      <c r="Q49" s="304"/>
      <c r="R49" s="305">
        <v>9</v>
      </c>
      <c r="S49" s="306"/>
      <c r="T49" s="814">
        <f t="shared" si="0"/>
        <v>70</v>
      </c>
      <c r="U49" s="815">
        <v>7159</v>
      </c>
      <c r="V49" s="1411">
        <v>39</v>
      </c>
      <c r="W49" s="301"/>
      <c r="X49" s="301"/>
      <c r="Y49" s="301"/>
      <c r="Z49" s="302"/>
      <c r="AA49" s="301"/>
      <c r="AB49" s="301"/>
    </row>
    <row r="50" spans="1:28" ht="15.75" x14ac:dyDescent="0.2">
      <c r="A50" s="70">
        <v>40</v>
      </c>
      <c r="B50" s="1300" t="s">
        <v>873</v>
      </c>
      <c r="C50" s="308" t="s">
        <v>128</v>
      </c>
      <c r="D50" s="303">
        <v>9</v>
      </c>
      <c r="E50" s="304"/>
      <c r="F50" s="305">
        <v>9</v>
      </c>
      <c r="G50" s="306"/>
      <c r="H50" s="303">
        <v>7</v>
      </c>
      <c r="I50" s="304">
        <v>2370</v>
      </c>
      <c r="J50" s="305">
        <v>4</v>
      </c>
      <c r="K50" s="306">
        <v>6440</v>
      </c>
      <c r="L50" s="303">
        <v>5</v>
      </c>
      <c r="M50" s="304">
        <v>3405</v>
      </c>
      <c r="N50" s="305">
        <v>1</v>
      </c>
      <c r="O50" s="306">
        <v>6595</v>
      </c>
      <c r="P50" s="303">
        <v>6</v>
      </c>
      <c r="Q50" s="304">
        <v>7120</v>
      </c>
      <c r="R50" s="305">
        <v>2</v>
      </c>
      <c r="S50" s="306">
        <v>5245</v>
      </c>
      <c r="T50" s="814">
        <f t="shared" si="0"/>
        <v>43</v>
      </c>
      <c r="U50" s="815">
        <v>31175</v>
      </c>
      <c r="V50" s="1411">
        <v>40</v>
      </c>
      <c r="W50" s="301"/>
      <c r="X50" s="301"/>
      <c r="Y50" s="301"/>
      <c r="Z50" s="302"/>
      <c r="AA50" s="301"/>
      <c r="AB50" s="301"/>
    </row>
    <row r="51" spans="1:28" ht="17.25" thickBot="1" x14ac:dyDescent="0.25">
      <c r="A51" s="310"/>
      <c r="B51" s="311"/>
      <c r="C51" s="312"/>
      <c r="D51" s="313"/>
      <c r="E51" s="314"/>
      <c r="F51" s="315"/>
      <c r="G51" s="316"/>
      <c r="H51" s="313"/>
      <c r="I51" s="314"/>
      <c r="J51" s="315"/>
      <c r="K51" s="316"/>
      <c r="L51" s="313"/>
      <c r="M51" s="314"/>
      <c r="N51" s="315"/>
      <c r="O51" s="316"/>
      <c r="P51" s="313"/>
      <c r="Q51" s="314"/>
      <c r="R51" s="315"/>
      <c r="S51" s="316"/>
      <c r="T51" s="317"/>
      <c r="U51" s="318"/>
      <c r="V51" s="319"/>
      <c r="W51" s="301"/>
      <c r="X51" s="301"/>
      <c r="Y51" s="301"/>
      <c r="Z51" s="302"/>
      <c r="AA51" s="301"/>
      <c r="AB51" s="301"/>
    </row>
    <row r="52" spans="1:28" ht="15.75" thickTop="1" x14ac:dyDescent="0.2">
      <c r="W52" s="301"/>
      <c r="X52" s="301"/>
      <c r="Y52" s="301"/>
      <c r="Z52" s="302"/>
      <c r="AA52" s="301"/>
      <c r="AB52" s="301"/>
    </row>
    <row r="53" spans="1:28" x14ac:dyDescent="0.2">
      <c r="W53" s="301"/>
      <c r="X53" s="301"/>
      <c r="Y53" s="301"/>
      <c r="Z53" s="302"/>
      <c r="AA53" s="301"/>
      <c r="AB53" s="301"/>
    </row>
    <row r="54" spans="1:28" x14ac:dyDescent="0.2">
      <c r="W54" s="301"/>
      <c r="X54" s="301"/>
      <c r="Y54" s="301"/>
      <c r="Z54" s="302"/>
      <c r="AA54" s="301"/>
      <c r="AB54" s="301"/>
    </row>
  </sheetData>
  <sortState ref="B11:U49">
    <sortCondition ref="T11:T49"/>
    <sortCondition descending="1" ref="U11:U49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39:T51" xr:uid="{00000000-0002-0000-0700-000000000000}">
      <formula1>IF(ISNUMBER(IZ42)=TRUE(),SUM(IZ42,JB42,JD42,JF42,JH42,JJ42,JL42,JN42),"")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1:T14" xr:uid="{00000000-0002-0000-0700-000001000000}">
      <formula1>IF(ISNUMBER(IZ11)=TRUE(),SUM(IZ11,JB11,JD11,JF11,JH11,JJ11,JL11,JN11),"")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5:T38" xr:uid="{00000000-0002-0000-0700-000002000000}">
      <formula1>IF(ISNUMBER(IZ16)=TRUE(),SUM(IZ16,JB16,JD16,JF16,JH16,JJ16,JL16,JN16),"")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rowBreaks count="1" manualBreakCount="1">
    <brk id="34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00"/>
  </sheetPr>
  <dimension ref="A2:IW23"/>
  <sheetViews>
    <sheetView zoomScale="75" zoomScaleNormal="75" workbookViewId="0">
      <selection activeCell="B13" sqref="B13:B21"/>
    </sheetView>
  </sheetViews>
  <sheetFormatPr defaultRowHeight="12.75" x14ac:dyDescent="0.2"/>
  <cols>
    <col min="1" max="1" width="4.5703125" style="202"/>
    <col min="2" max="2" width="17.140625" style="203"/>
    <col min="3" max="3" width="5.7109375" style="203"/>
    <col min="4" max="4" width="9.42578125" style="203"/>
    <col min="5" max="5" width="5.7109375" style="203"/>
    <col min="6" max="6" width="9.42578125" style="203"/>
    <col min="7" max="7" width="5.7109375" style="203"/>
    <col min="8" max="8" width="9.42578125" style="203"/>
    <col min="9" max="9" width="5.7109375" style="203"/>
    <col min="10" max="10" width="9.42578125" style="203"/>
    <col min="11" max="11" width="5.7109375" style="203"/>
    <col min="12" max="12" width="9.42578125" style="203"/>
    <col min="13" max="13" width="5.85546875" style="203"/>
    <col min="14" max="14" width="9.42578125" style="203"/>
    <col min="15" max="15" width="5.7109375" style="203"/>
    <col min="16" max="16" width="9.42578125" style="203"/>
    <col min="17" max="17" width="5.7109375" style="203"/>
    <col min="18" max="18" width="9.42578125" style="203"/>
    <col min="19" max="19" width="6.28515625" style="203"/>
    <col min="20" max="20" width="11" style="203"/>
    <col min="21" max="21" width="10" style="203"/>
    <col min="22" max="22" width="9.140625" style="203"/>
    <col min="23" max="27" width="0" style="203" hidden="1"/>
    <col min="28" max="257" width="9.140625" style="203"/>
  </cols>
  <sheetData>
    <row r="2" spans="1:27" x14ac:dyDescent="0.2"/>
    <row r="4" spans="1:27" ht="23.25" x14ac:dyDescent="0.35">
      <c r="C4" s="204" t="s">
        <v>0</v>
      </c>
      <c r="D4" s="205"/>
      <c r="K4" s="206" t="s">
        <v>1</v>
      </c>
    </row>
    <row r="5" spans="1:27" ht="23.25" x14ac:dyDescent="0.2">
      <c r="C5" s="207" t="s">
        <v>2</v>
      </c>
      <c r="K5" s="208" t="s">
        <v>310</v>
      </c>
    </row>
    <row r="6" spans="1:27" ht="23.25" x14ac:dyDescent="0.2">
      <c r="K6" s="209" t="s">
        <v>3</v>
      </c>
    </row>
    <row r="7" spans="1:27" ht="6" customHeight="1" x14ac:dyDescent="0.2"/>
    <row r="8" spans="1:27" s="210" customFormat="1" ht="20.25" customHeight="1" thickTop="1" thickBot="1" x14ac:dyDescent="0.25">
      <c r="A8" s="1835" t="s">
        <v>4</v>
      </c>
      <c r="B8" s="1836" t="s">
        <v>5</v>
      </c>
      <c r="C8" s="1833" t="s">
        <v>6</v>
      </c>
      <c r="D8" s="1833"/>
      <c r="E8" s="1832" t="s">
        <v>7</v>
      </c>
      <c r="F8" s="1832"/>
      <c r="G8" s="1833" t="s">
        <v>8</v>
      </c>
      <c r="H8" s="1833"/>
      <c r="I8" s="1832" t="s">
        <v>9</v>
      </c>
      <c r="J8" s="1832"/>
      <c r="K8" s="1833" t="s">
        <v>10</v>
      </c>
      <c r="L8" s="1833"/>
      <c r="M8" s="1832" t="s">
        <v>11</v>
      </c>
      <c r="N8" s="1832"/>
      <c r="O8" s="1833" t="s">
        <v>12</v>
      </c>
      <c r="P8" s="1833"/>
      <c r="Q8" s="1834" t="s">
        <v>13</v>
      </c>
      <c r="R8" s="1834"/>
      <c r="S8" s="1829" t="s">
        <v>18</v>
      </c>
      <c r="T8" s="1829"/>
      <c r="U8" s="1829"/>
    </row>
    <row r="9" spans="1:27" s="210" customFormat="1" ht="34.5" customHeight="1" thickTop="1" thickBot="1" x14ac:dyDescent="0.25">
      <c r="A9" s="1835"/>
      <c r="B9" s="1836"/>
      <c r="C9" s="1872" t="s">
        <v>661</v>
      </c>
      <c r="D9" s="1872"/>
      <c r="E9" s="1873" t="s">
        <v>421</v>
      </c>
      <c r="F9" s="1873"/>
      <c r="G9" s="1873" t="s">
        <v>660</v>
      </c>
      <c r="H9" s="1873"/>
      <c r="I9" s="1873" t="s">
        <v>422</v>
      </c>
      <c r="J9" s="1873"/>
      <c r="K9" s="1873" t="s">
        <v>423</v>
      </c>
      <c r="L9" s="1873"/>
      <c r="M9" s="1873" t="s">
        <v>424</v>
      </c>
      <c r="N9" s="1873"/>
      <c r="O9" s="1873" t="s">
        <v>425</v>
      </c>
      <c r="P9" s="1873"/>
      <c r="Q9" s="1873" t="s">
        <v>426</v>
      </c>
      <c r="R9" s="1873"/>
      <c r="S9" s="1829"/>
      <c r="T9" s="1829"/>
      <c r="U9" s="1829"/>
    </row>
    <row r="10" spans="1:27" s="210" customFormat="1" ht="13.5" thickTop="1" x14ac:dyDescent="0.2">
      <c r="A10" s="1835"/>
      <c r="B10" s="1836"/>
      <c r="C10" s="659"/>
      <c r="D10" s="660"/>
      <c r="E10" s="661"/>
      <c r="F10" s="662"/>
      <c r="G10" s="663"/>
      <c r="H10" s="664"/>
      <c r="I10" s="661"/>
      <c r="J10" s="662"/>
      <c r="K10" s="663"/>
      <c r="L10" s="664"/>
      <c r="M10" s="661"/>
      <c r="N10" s="662"/>
      <c r="O10" s="663"/>
      <c r="P10" s="664"/>
      <c r="Q10" s="661"/>
      <c r="R10" s="664"/>
      <c r="S10" s="663"/>
      <c r="T10" s="665"/>
      <c r="U10" s="513"/>
    </row>
    <row r="11" spans="1:27" s="210" customFormat="1" ht="15.75" x14ac:dyDescent="0.2">
      <c r="A11" s="636"/>
      <c r="B11" s="637"/>
      <c r="C11" s="659" t="s">
        <v>19</v>
      </c>
      <c r="D11" s="660" t="s">
        <v>20</v>
      </c>
      <c r="E11" s="640" t="s">
        <v>19</v>
      </c>
      <c r="F11" s="641" t="s">
        <v>20</v>
      </c>
      <c r="G11" s="659" t="s">
        <v>19</v>
      </c>
      <c r="H11" s="660" t="s">
        <v>20</v>
      </c>
      <c r="I11" s="640" t="s">
        <v>19</v>
      </c>
      <c r="J11" s="641" t="s">
        <v>20</v>
      </c>
      <c r="K11" s="659" t="s">
        <v>19</v>
      </c>
      <c r="L11" s="660" t="s">
        <v>20</v>
      </c>
      <c r="M11" s="640" t="s">
        <v>19</v>
      </c>
      <c r="N11" s="641" t="s">
        <v>20</v>
      </c>
      <c r="O11" s="659" t="s">
        <v>19</v>
      </c>
      <c r="P11" s="660" t="s">
        <v>20</v>
      </c>
      <c r="Q11" s="640" t="s">
        <v>19</v>
      </c>
      <c r="R11" s="660" t="s">
        <v>20</v>
      </c>
      <c r="S11" s="659" t="s">
        <v>19</v>
      </c>
      <c r="T11" s="642" t="s">
        <v>21</v>
      </c>
      <c r="U11" s="643" t="s">
        <v>22</v>
      </c>
    </row>
    <row r="12" spans="1:27" s="210" customFormat="1" ht="15.75" x14ac:dyDescent="0.2">
      <c r="A12" s="666"/>
      <c r="B12" s="667"/>
      <c r="C12" s="668"/>
      <c r="D12" s="669"/>
      <c r="E12" s="668"/>
      <c r="F12" s="670"/>
      <c r="G12" s="668"/>
      <c r="H12" s="669"/>
      <c r="I12" s="668"/>
      <c r="J12" s="670"/>
      <c r="K12" s="668"/>
      <c r="L12" s="669"/>
      <c r="M12" s="668"/>
      <c r="N12" s="670"/>
      <c r="O12" s="668"/>
      <c r="P12" s="669"/>
      <c r="Q12" s="668"/>
      <c r="R12" s="669"/>
      <c r="S12" s="668"/>
      <c r="T12" s="671"/>
      <c r="U12" s="672"/>
    </row>
    <row r="13" spans="1:27" s="216" customFormat="1" ht="42.75" customHeight="1" x14ac:dyDescent="0.2">
      <c r="A13" s="211">
        <v>1</v>
      </c>
      <c r="B13" s="1461" t="s">
        <v>172</v>
      </c>
      <c r="C13" s="1063">
        <v>5</v>
      </c>
      <c r="D13" s="1056">
        <v>4005</v>
      </c>
      <c r="E13" s="212">
        <v>2</v>
      </c>
      <c r="F13" s="213">
        <v>10550</v>
      </c>
      <c r="G13" s="1063">
        <v>2</v>
      </c>
      <c r="H13" s="1056">
        <v>2592</v>
      </c>
      <c r="I13" s="1057">
        <v>1</v>
      </c>
      <c r="J13" s="1062">
        <v>17202</v>
      </c>
      <c r="K13" s="1063">
        <v>6</v>
      </c>
      <c r="L13" s="1056">
        <v>1585</v>
      </c>
      <c r="M13" s="1057">
        <v>1</v>
      </c>
      <c r="N13" s="1062">
        <v>9430</v>
      </c>
      <c r="O13" s="1063">
        <v>5</v>
      </c>
      <c r="P13" s="1056">
        <v>8756</v>
      </c>
      <c r="Q13" s="1057">
        <v>1</v>
      </c>
      <c r="R13" s="1062">
        <v>23987</v>
      </c>
      <c r="S13" s="502">
        <f t="shared" ref="S13:S21" si="0">IF(ISNUMBER(C13)=TRUE(),SUM(C13,E13,G13,I13,K13,M13,O13,Q13),"")</f>
        <v>23</v>
      </c>
      <c r="T13" s="503">
        <f t="shared" ref="T13:T21" si="1">IF(ISNUMBER(D13)=TRUE(),SUM(D13,F13,H13,J13,L13,N13,P13,R13),"")</f>
        <v>78107</v>
      </c>
      <c r="U13" s="805">
        <v>1</v>
      </c>
      <c r="W13" s="216">
        <f t="shared" ref="W13:W21" si="2">IF(ISNUMBER(S13)=TRUE(),S13,"")</f>
        <v>23</v>
      </c>
      <c r="X13" s="216">
        <f t="shared" ref="X13:X21" si="3">IF(ISNUMBER(T13)=TRUE(),T13,"")</f>
        <v>78107</v>
      </c>
      <c r="Y13" s="217">
        <f t="shared" ref="Y13:Y21" si="4">MAX(D13,F13,H13,J13,L13,N13,P13,R13)</f>
        <v>23987</v>
      </c>
      <c r="Z13" s="216">
        <f t="shared" ref="Z13:Z21" si="5">IF(ISNUMBER(W13)=TRUE(),W13-X13/100000-Y13/1000000000,"")</f>
        <v>22.218906013000002</v>
      </c>
      <c r="AA13" s="216">
        <f t="shared" ref="AA13:AA21" si="6">IF(ISNUMBER(Z13)=TRUE(),RANK(Z13,$Z$13:$Z$21,1),"")</f>
        <v>1</v>
      </c>
    </row>
    <row r="14" spans="1:27" s="216" customFormat="1" ht="42.75" customHeight="1" x14ac:dyDescent="0.2">
      <c r="A14" s="218">
        <v>2</v>
      </c>
      <c r="B14" s="1461" t="s">
        <v>263</v>
      </c>
      <c r="C14" s="274">
        <v>6</v>
      </c>
      <c r="D14" s="262">
        <v>4739</v>
      </c>
      <c r="E14" s="221">
        <v>1</v>
      </c>
      <c r="F14" s="222">
        <v>17510</v>
      </c>
      <c r="G14" s="274">
        <v>3</v>
      </c>
      <c r="H14" s="262">
        <v>2699</v>
      </c>
      <c r="I14" s="275">
        <v>4</v>
      </c>
      <c r="J14" s="263">
        <v>10091</v>
      </c>
      <c r="K14" s="274">
        <v>4</v>
      </c>
      <c r="L14" s="262">
        <v>1410</v>
      </c>
      <c r="M14" s="275">
        <v>5</v>
      </c>
      <c r="N14" s="263">
        <v>4410</v>
      </c>
      <c r="O14" s="274">
        <v>4</v>
      </c>
      <c r="P14" s="262">
        <v>11859</v>
      </c>
      <c r="Q14" s="275">
        <v>4</v>
      </c>
      <c r="R14" s="263">
        <v>11109</v>
      </c>
      <c r="S14" s="504">
        <f t="shared" si="0"/>
        <v>31</v>
      </c>
      <c r="T14" s="505">
        <f t="shared" si="1"/>
        <v>63827</v>
      </c>
      <c r="U14" s="805">
        <v>2</v>
      </c>
      <c r="W14" s="216">
        <f t="shared" si="2"/>
        <v>31</v>
      </c>
      <c r="X14" s="216">
        <f t="shared" si="3"/>
        <v>63827</v>
      </c>
      <c r="Y14" s="217">
        <f t="shared" si="4"/>
        <v>17510</v>
      </c>
      <c r="Z14" s="216">
        <f t="shared" si="5"/>
        <v>30.361712490000002</v>
      </c>
      <c r="AA14" s="216">
        <f t="shared" si="6"/>
        <v>2</v>
      </c>
    </row>
    <row r="15" spans="1:27" s="216" customFormat="1" ht="42.75" customHeight="1" x14ac:dyDescent="0.2">
      <c r="A15" s="218">
        <v>3</v>
      </c>
      <c r="B15" s="1461" t="s">
        <v>168</v>
      </c>
      <c r="C15" s="219">
        <v>2</v>
      </c>
      <c r="D15" s="220">
        <v>6300</v>
      </c>
      <c r="E15" s="221">
        <v>9</v>
      </c>
      <c r="F15" s="222">
        <v>2290</v>
      </c>
      <c r="G15" s="223">
        <v>8</v>
      </c>
      <c r="H15" s="224">
        <v>1508</v>
      </c>
      <c r="I15" s="212">
        <v>2</v>
      </c>
      <c r="J15" s="213">
        <v>13792</v>
      </c>
      <c r="K15" s="223">
        <v>2</v>
      </c>
      <c r="L15" s="224">
        <v>7500</v>
      </c>
      <c r="M15" s="212">
        <v>8</v>
      </c>
      <c r="N15" s="213">
        <v>3491</v>
      </c>
      <c r="O15" s="223">
        <v>2</v>
      </c>
      <c r="P15" s="224">
        <v>11869</v>
      </c>
      <c r="Q15" s="212">
        <v>2</v>
      </c>
      <c r="R15" s="213">
        <v>23615</v>
      </c>
      <c r="S15" s="502">
        <f t="shared" si="0"/>
        <v>35</v>
      </c>
      <c r="T15" s="1068">
        <f t="shared" si="1"/>
        <v>70365</v>
      </c>
      <c r="U15" s="805">
        <v>3</v>
      </c>
      <c r="W15" s="216">
        <f t="shared" si="2"/>
        <v>35</v>
      </c>
      <c r="X15" s="216">
        <f t="shared" si="3"/>
        <v>70365</v>
      </c>
      <c r="Y15" s="217">
        <f t="shared" si="4"/>
        <v>23615</v>
      </c>
      <c r="Z15" s="216">
        <f t="shared" si="5"/>
        <v>34.296326384999993</v>
      </c>
      <c r="AA15" s="216">
        <f t="shared" si="6"/>
        <v>3</v>
      </c>
    </row>
    <row r="16" spans="1:27" s="216" customFormat="1" ht="42.75" customHeight="1" x14ac:dyDescent="0.2">
      <c r="A16" s="218">
        <v>4</v>
      </c>
      <c r="B16" s="1461" t="s">
        <v>406</v>
      </c>
      <c r="C16" s="1043">
        <v>1</v>
      </c>
      <c r="D16" s="1044">
        <v>7268</v>
      </c>
      <c r="E16" s="275">
        <v>3</v>
      </c>
      <c r="F16" s="263">
        <v>9290</v>
      </c>
      <c r="G16" s="1043">
        <v>7</v>
      </c>
      <c r="H16" s="1044">
        <v>1316</v>
      </c>
      <c r="I16" s="1045">
        <v>3</v>
      </c>
      <c r="J16" s="1046">
        <v>12925</v>
      </c>
      <c r="K16" s="1043">
        <v>9</v>
      </c>
      <c r="L16" s="1044">
        <v>530</v>
      </c>
      <c r="M16" s="1045">
        <v>3</v>
      </c>
      <c r="N16" s="1046">
        <v>6587</v>
      </c>
      <c r="O16" s="1043">
        <v>1</v>
      </c>
      <c r="P16" s="1044">
        <v>18132</v>
      </c>
      <c r="Q16" s="1045">
        <v>8</v>
      </c>
      <c r="R16" s="1046">
        <v>8390</v>
      </c>
      <c r="S16" s="504">
        <f t="shared" si="0"/>
        <v>35</v>
      </c>
      <c r="T16" s="506">
        <f t="shared" si="1"/>
        <v>64438</v>
      </c>
      <c r="U16" s="805">
        <v>4</v>
      </c>
      <c r="W16" s="216">
        <f t="shared" si="2"/>
        <v>35</v>
      </c>
      <c r="X16" s="216">
        <f t="shared" si="3"/>
        <v>64438</v>
      </c>
      <c r="Y16" s="217">
        <f t="shared" si="4"/>
        <v>18132</v>
      </c>
      <c r="Z16" s="216">
        <f t="shared" si="5"/>
        <v>34.355601868000001</v>
      </c>
      <c r="AA16" s="216">
        <f t="shared" si="6"/>
        <v>4</v>
      </c>
    </row>
    <row r="17" spans="1:257" s="216" customFormat="1" ht="42.75" customHeight="1" x14ac:dyDescent="0.2">
      <c r="A17" s="218">
        <v>5</v>
      </c>
      <c r="B17" s="1461" t="s">
        <v>75</v>
      </c>
      <c r="C17" s="219">
        <v>4</v>
      </c>
      <c r="D17" s="220">
        <v>4128</v>
      </c>
      <c r="E17" s="221">
        <v>5</v>
      </c>
      <c r="F17" s="222">
        <v>9310</v>
      </c>
      <c r="G17" s="223">
        <v>1</v>
      </c>
      <c r="H17" s="224">
        <v>2961</v>
      </c>
      <c r="I17" s="212">
        <v>9</v>
      </c>
      <c r="J17" s="213">
        <v>65</v>
      </c>
      <c r="K17" s="223">
        <v>1</v>
      </c>
      <c r="L17" s="224">
        <v>5175</v>
      </c>
      <c r="M17" s="212">
        <v>2</v>
      </c>
      <c r="N17" s="213">
        <v>8677</v>
      </c>
      <c r="O17" s="223">
        <v>8</v>
      </c>
      <c r="P17" s="224">
        <v>2791</v>
      </c>
      <c r="Q17" s="212">
        <v>9</v>
      </c>
      <c r="R17" s="213">
        <v>4296</v>
      </c>
      <c r="S17" s="502">
        <f t="shared" si="0"/>
        <v>39</v>
      </c>
      <c r="T17" s="1068">
        <f t="shared" si="1"/>
        <v>37403</v>
      </c>
      <c r="U17" s="805">
        <v>5</v>
      </c>
      <c r="W17" s="216">
        <f t="shared" si="2"/>
        <v>39</v>
      </c>
      <c r="X17" s="216">
        <f t="shared" si="3"/>
        <v>37403</v>
      </c>
      <c r="Y17" s="217">
        <f t="shared" si="4"/>
        <v>9310</v>
      </c>
      <c r="Z17" s="216">
        <f t="shared" si="5"/>
        <v>38.625960689999999</v>
      </c>
      <c r="AA17" s="216">
        <f t="shared" si="6"/>
        <v>5</v>
      </c>
    </row>
    <row r="18" spans="1:257" s="216" customFormat="1" ht="42.75" customHeight="1" x14ac:dyDescent="0.2">
      <c r="A18" s="218">
        <v>6</v>
      </c>
      <c r="B18" s="1461" t="s">
        <v>169</v>
      </c>
      <c r="C18" s="1043">
        <v>3</v>
      </c>
      <c r="D18" s="1044">
        <v>4877</v>
      </c>
      <c r="E18" s="1045">
        <v>6</v>
      </c>
      <c r="F18" s="1046">
        <v>6640</v>
      </c>
      <c r="G18" s="1043">
        <v>6</v>
      </c>
      <c r="H18" s="1044">
        <v>1531</v>
      </c>
      <c r="I18" s="1045">
        <v>5</v>
      </c>
      <c r="J18" s="1046">
        <v>8296</v>
      </c>
      <c r="K18" s="1043">
        <v>3</v>
      </c>
      <c r="L18" s="1044">
        <v>3025</v>
      </c>
      <c r="M18" s="1045">
        <v>7</v>
      </c>
      <c r="N18" s="1046">
        <v>4008</v>
      </c>
      <c r="O18" s="1043">
        <v>7</v>
      </c>
      <c r="P18" s="1044">
        <v>4359</v>
      </c>
      <c r="Q18" s="1045">
        <v>7</v>
      </c>
      <c r="R18" s="1046">
        <v>8232</v>
      </c>
      <c r="S18" s="504">
        <f t="shared" si="0"/>
        <v>44</v>
      </c>
      <c r="T18" s="506">
        <f t="shared" si="1"/>
        <v>40968</v>
      </c>
      <c r="U18" s="805">
        <v>6</v>
      </c>
      <c r="W18" s="216">
        <f t="shared" si="2"/>
        <v>44</v>
      </c>
      <c r="X18" s="216">
        <f t="shared" si="3"/>
        <v>40968</v>
      </c>
      <c r="Y18" s="217">
        <f t="shared" si="4"/>
        <v>8296</v>
      </c>
      <c r="Z18" s="216">
        <f t="shared" si="5"/>
        <v>43.590311704000001</v>
      </c>
      <c r="AA18" s="216">
        <f t="shared" si="6"/>
        <v>6</v>
      </c>
    </row>
    <row r="19" spans="1:257" s="216" customFormat="1" ht="42.75" customHeight="1" x14ac:dyDescent="0.2">
      <c r="A19" s="218">
        <v>7</v>
      </c>
      <c r="B19" s="1465" t="s">
        <v>170</v>
      </c>
      <c r="C19" s="926">
        <v>7</v>
      </c>
      <c r="D19" s="927">
        <v>3968</v>
      </c>
      <c r="E19" s="928">
        <v>4</v>
      </c>
      <c r="F19" s="929">
        <v>10270</v>
      </c>
      <c r="G19" s="926">
        <v>4</v>
      </c>
      <c r="H19" s="927">
        <v>2419</v>
      </c>
      <c r="I19" s="928">
        <v>7</v>
      </c>
      <c r="J19" s="929">
        <v>1406</v>
      </c>
      <c r="K19" s="926">
        <v>8</v>
      </c>
      <c r="L19" s="927">
        <v>850.5</v>
      </c>
      <c r="M19" s="928">
        <v>4</v>
      </c>
      <c r="N19" s="929">
        <v>5069</v>
      </c>
      <c r="O19" s="926">
        <v>6</v>
      </c>
      <c r="P19" s="927">
        <v>4663</v>
      </c>
      <c r="Q19" s="928">
        <v>6</v>
      </c>
      <c r="R19" s="929">
        <v>6374</v>
      </c>
      <c r="S19" s="930">
        <f t="shared" si="0"/>
        <v>46</v>
      </c>
      <c r="T19" s="931">
        <f t="shared" si="1"/>
        <v>35019.5</v>
      </c>
      <c r="U19" s="932">
        <v>7</v>
      </c>
      <c r="W19" s="216">
        <f t="shared" si="2"/>
        <v>46</v>
      </c>
      <c r="X19" s="216">
        <f t="shared" si="3"/>
        <v>35019.5</v>
      </c>
      <c r="Y19" s="217">
        <f t="shared" si="4"/>
        <v>10270</v>
      </c>
      <c r="Z19" s="216">
        <f t="shared" si="5"/>
        <v>45.649794730000004</v>
      </c>
      <c r="AA19" s="216">
        <f t="shared" si="6"/>
        <v>7</v>
      </c>
    </row>
    <row r="20" spans="1:257" s="216" customFormat="1" ht="42.75" customHeight="1" x14ac:dyDescent="0.2">
      <c r="A20" s="925">
        <v>8</v>
      </c>
      <c r="B20" s="1466" t="s">
        <v>264</v>
      </c>
      <c r="C20" s="928">
        <v>9</v>
      </c>
      <c r="D20" s="927">
        <v>3784</v>
      </c>
      <c r="E20" s="928">
        <v>9</v>
      </c>
      <c r="F20" s="929">
        <v>2290</v>
      </c>
      <c r="G20" s="926">
        <v>5</v>
      </c>
      <c r="H20" s="927">
        <v>2043</v>
      </c>
      <c r="I20" s="928">
        <v>6</v>
      </c>
      <c r="J20" s="929">
        <v>6278</v>
      </c>
      <c r="K20" s="926">
        <v>7</v>
      </c>
      <c r="L20" s="927">
        <v>4040</v>
      </c>
      <c r="M20" s="928">
        <v>6</v>
      </c>
      <c r="N20" s="929">
        <v>6239</v>
      </c>
      <c r="O20" s="926">
        <v>3</v>
      </c>
      <c r="P20" s="927">
        <v>12098</v>
      </c>
      <c r="Q20" s="928">
        <v>5</v>
      </c>
      <c r="R20" s="929">
        <v>7647</v>
      </c>
      <c r="S20" s="930">
        <f t="shared" si="0"/>
        <v>50</v>
      </c>
      <c r="T20" s="931">
        <f t="shared" si="1"/>
        <v>44419</v>
      </c>
      <c r="U20" s="932">
        <v>7</v>
      </c>
      <c r="W20" s="216">
        <f t="shared" si="2"/>
        <v>50</v>
      </c>
      <c r="X20" s="216">
        <f t="shared" si="3"/>
        <v>44419</v>
      </c>
      <c r="Y20" s="217">
        <f t="shared" si="4"/>
        <v>12098</v>
      </c>
      <c r="Z20" s="216">
        <f t="shared" si="5"/>
        <v>49.555797902000002</v>
      </c>
      <c r="AA20" s="216">
        <f t="shared" si="6"/>
        <v>8</v>
      </c>
    </row>
    <row r="21" spans="1:257" s="216" customFormat="1" ht="42.75" customHeight="1" thickBot="1" x14ac:dyDescent="0.25">
      <c r="A21" s="225">
        <v>9</v>
      </c>
      <c r="B21" s="1467" t="s">
        <v>171</v>
      </c>
      <c r="C21" s="13">
        <v>8</v>
      </c>
      <c r="D21" s="933">
        <v>3769</v>
      </c>
      <c r="E21" s="934">
        <v>8</v>
      </c>
      <c r="F21" s="935">
        <v>2310</v>
      </c>
      <c r="G21" s="13">
        <v>9</v>
      </c>
      <c r="H21" s="933">
        <v>1067</v>
      </c>
      <c r="I21" s="934">
        <v>8</v>
      </c>
      <c r="J21" s="935">
        <v>1147</v>
      </c>
      <c r="K21" s="13">
        <v>5</v>
      </c>
      <c r="L21" s="933">
        <v>845</v>
      </c>
      <c r="M21" s="934">
        <v>9</v>
      </c>
      <c r="N21" s="935">
        <v>1564</v>
      </c>
      <c r="O21" s="13">
        <v>9</v>
      </c>
      <c r="P21" s="933">
        <v>852</v>
      </c>
      <c r="Q21" s="934">
        <v>3</v>
      </c>
      <c r="R21" s="935">
        <v>10700</v>
      </c>
      <c r="S21" s="936">
        <f t="shared" si="0"/>
        <v>59</v>
      </c>
      <c r="T21" s="937">
        <f t="shared" si="1"/>
        <v>22254</v>
      </c>
      <c r="U21" s="806">
        <v>8</v>
      </c>
      <c r="W21" s="216">
        <f t="shared" si="2"/>
        <v>59</v>
      </c>
      <c r="X21" s="216">
        <f t="shared" si="3"/>
        <v>22254</v>
      </c>
      <c r="Y21" s="217">
        <f t="shared" si="4"/>
        <v>10700</v>
      </c>
      <c r="Z21" s="216">
        <f t="shared" si="5"/>
        <v>58.777449300000001</v>
      </c>
      <c r="AA21" s="216">
        <f t="shared" si="6"/>
        <v>9</v>
      </c>
    </row>
    <row r="22" spans="1:257" s="325" customFormat="1" ht="27" customHeight="1" thickTop="1" x14ac:dyDescent="0.25">
      <c r="A22" s="324"/>
      <c r="B22" s="320"/>
      <c r="C22" s="320"/>
      <c r="D22" s="333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  <c r="IW22" s="320"/>
    </row>
    <row r="23" spans="1:257" ht="29.25" customHeight="1" x14ac:dyDescent="0.3">
      <c r="B23" s="1423" t="s">
        <v>912</v>
      </c>
    </row>
  </sheetData>
  <sortState ref="B13:T21">
    <sortCondition ref="S13:S21"/>
    <sortCondition descending="1" ref="T13:T21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33</vt:i4>
      </vt:variant>
      <vt:variant>
        <vt:lpstr>Imenovani rasponi</vt:lpstr>
      </vt:variant>
      <vt:variant>
        <vt:i4>16</vt:i4>
      </vt:variant>
    </vt:vector>
  </HeadingPairs>
  <TitlesOfParts>
    <vt:vector size="49" baseType="lpstr">
      <vt:lpstr>1. Ekipno</vt:lpstr>
      <vt:lpstr>1. pojedin</vt:lpstr>
      <vt:lpstr>2. S - Ekipno</vt:lpstr>
      <vt:lpstr>2. S - Pojedin</vt:lpstr>
      <vt:lpstr>2. Z - Ekipno</vt:lpstr>
      <vt:lpstr>2. Z - Pojedin</vt:lpstr>
      <vt:lpstr>2. I - Ekipno</vt:lpstr>
      <vt:lpstr>2. I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Seniorke Ekipno</vt:lpstr>
      <vt:lpstr>Seniorke Pojedin</vt:lpstr>
      <vt:lpstr>Invalidi</vt:lpstr>
      <vt:lpstr>Mastersi</vt:lpstr>
      <vt:lpstr>Veterani</vt:lpstr>
      <vt:lpstr>Pojedin U 15</vt:lpstr>
      <vt:lpstr>Pojedin U 20</vt:lpstr>
      <vt:lpstr>Pojedin U 25</vt:lpstr>
      <vt:lpstr>Lov pastrva na jezeru</vt:lpstr>
      <vt:lpstr>Šaran</vt:lpstr>
      <vt:lpstr>Prirodni mamci</vt:lpstr>
      <vt:lpstr>Varalice</vt:lpstr>
      <vt:lpstr>Feeder EKIPNI</vt:lpstr>
      <vt:lpstr>Feeder POJEDIN</vt:lpstr>
      <vt:lpstr>Pastrvski grgeč</vt:lpstr>
      <vt:lpstr>Muha</vt:lpstr>
      <vt:lpstr>Čamac</vt:lpstr>
      <vt:lpstr>Casting</vt:lpstr>
      <vt:lpstr>Međunarodna </vt:lpstr>
      <vt:lpstr>'1. Ekipno'!Excel_BuiltIn__FilterDatabase</vt:lpstr>
      <vt:lpstr>'2. I - Ekipno'!Podrucje_ispisa</vt:lpstr>
      <vt:lpstr>'2. I - Pojedin'!Podrucje_ispisa</vt:lpstr>
      <vt:lpstr>'2. S - Ekipno'!Podrucje_ispisa</vt:lpstr>
      <vt:lpstr>'2. Z - Ekipno'!Podrucje_ispisa</vt:lpstr>
      <vt:lpstr>'2. Z - Pojedin'!Podrucje_ispisa</vt:lpstr>
      <vt:lpstr>'3. S - ekipno'!Podrucje_ispisa</vt:lpstr>
      <vt:lpstr>'3. S - pojedin'!Podrucje_ispisa</vt:lpstr>
      <vt:lpstr>'3. Z - ekipno'!Podrucje_ispisa</vt:lpstr>
      <vt:lpstr>'3. Z - Pojedin'!Podrucje_ispisa</vt:lpstr>
      <vt:lpstr>'Međunarodna '!Podrucje_ispisa</vt:lpstr>
      <vt:lpstr>'Pojedin U 15'!Podrucje_ispisa</vt:lpstr>
      <vt:lpstr>'Pojedin U 20'!Podrucje_ispisa</vt:lpstr>
      <vt:lpstr>'Pojedin U 25'!Podrucje_ispisa</vt:lpstr>
      <vt:lpstr>'Seniorke Ekipno'!Podrucje_ispisa</vt:lpstr>
      <vt:lpstr>'Seniorke Pojedin'!Podrucje_ispisa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2019-09-16T09:42:02Z</cp:lastPrinted>
  <dcterms:created xsi:type="dcterms:W3CDTF">2013-04-24T09:15:26Z</dcterms:created>
  <dcterms:modified xsi:type="dcterms:W3CDTF">2019-12-17T10:21:59Z</dcterms:modified>
  <dc:language>hr-HR</dc:language>
</cp:coreProperties>
</file>