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936" activeTab="0"/>
  </bookViews>
  <sheets>
    <sheet name="FINAN. PL.-ZVRŠ. 01-09 2023" sheetId="1" r:id="rId1"/>
    <sheet name="Doznake d." sheetId="2" r:id="rId2"/>
    <sheet name="st. blag., žiro r. 01-09 2023" sheetId="3" r:id="rId3"/>
    <sheet name="invent. nefin. imovine 01-09 " sheetId="4" r:id="rId4"/>
    <sheet name="dozvole 01.-09. 2023" sheetId="5" r:id="rId5"/>
    <sheet name="članarine 2022" sheetId="6" r:id="rId6"/>
    <sheet name="16110-IRA, otvorene st." sheetId="7" r:id="rId7"/>
    <sheet name="24250-URA, otvorene st." sheetId="8" r:id="rId8"/>
  </sheets>
  <externalReferences>
    <externalReference r:id="rId11"/>
  </externalReferences>
  <definedNames/>
  <calcPr fullCalcOnLoad="1"/>
</workbook>
</file>

<file path=xl/comments4.xml><?xml version="1.0" encoding="utf-8"?>
<comments xmlns="http://schemas.openxmlformats.org/spreadsheetml/2006/main">
  <authors>
    <author>Davorka</author>
  </authors>
  <commentList>
    <comment ref="C80" authorId="0">
      <text>
        <r>
          <rPr>
            <b/>
            <sz val="9"/>
            <rFont val="Segoe UI"/>
            <family val="2"/>
          </rPr>
          <t>Davorka:</t>
        </r>
        <r>
          <rPr>
            <sz val="9"/>
            <rFont val="Segoe UI"/>
            <family val="2"/>
          </rPr>
          <t xml:space="preserve">
</t>
        </r>
      </text>
    </comment>
  </commentList>
</comments>
</file>

<file path=xl/comments6.xml><?xml version="1.0" encoding="utf-8"?>
<comments xmlns="http://schemas.openxmlformats.org/spreadsheetml/2006/main">
  <authors>
    <author>Davorka</author>
  </authors>
  <commentList>
    <comment ref="A35" authorId="0">
      <text>
        <r>
          <rPr>
            <b/>
            <sz val="9"/>
            <rFont val="Segoe UI"/>
            <family val="2"/>
          </rPr>
          <t>Davorka:</t>
        </r>
        <r>
          <rPr>
            <sz val="9"/>
            <rFont val="Segoe UI"/>
            <family val="2"/>
          </rPr>
          <t xml:space="preserve">
</t>
        </r>
      </text>
    </comment>
  </commentList>
</comments>
</file>

<file path=xl/sharedStrings.xml><?xml version="1.0" encoding="utf-8"?>
<sst xmlns="http://schemas.openxmlformats.org/spreadsheetml/2006/main" count="1210" uniqueCount="764">
  <si>
    <t>PRIHODI IZ DRŽAVNIH DOZVOLAPLANIRANI SU KAKO SLIJEDI</t>
  </si>
  <si>
    <t>Skupština HŠRS (46 članova * 1 sjednica)</t>
  </si>
  <si>
    <t>Upravni odbor (20 članova * 3 sjednice = 60 osoba)</t>
  </si>
  <si>
    <t>seminari za suce</t>
  </si>
  <si>
    <t xml:space="preserve">DELEGATI HŠRS NA SJEDNICAMA DRUGIH ORGANIZACIJA </t>
  </si>
  <si>
    <t>MEĐUNARODNI SASTANCI (2 člana  x  3 sjednice = 6 osoba)</t>
  </si>
  <si>
    <t xml:space="preserve">KONGRES  CIPSA  i drugih međunarodnih asocijacija                </t>
  </si>
  <si>
    <t>SAJMOVI LOVA I RIBOLOVA (2 člana * 3 sjednice) * 3 sajma</t>
  </si>
  <si>
    <t xml:space="preserve">KUP HŠRS  u lovu ribe – troškovi  HŠRS                                          </t>
  </si>
  <si>
    <t xml:space="preserve">KUP (SLET) KADETA  </t>
  </si>
  <si>
    <t xml:space="preserve">POVRAT KAUCIJE – domaćinima kola liga                                          </t>
  </si>
  <si>
    <t>Članarina međunarodnim organizacijama</t>
  </si>
  <si>
    <t>1.</t>
  </si>
  <si>
    <t>2.</t>
  </si>
  <si>
    <t>ČLANARINE</t>
  </si>
  <si>
    <t>3.</t>
  </si>
  <si>
    <t>KAUCIJA ZA NATJECANJE</t>
  </si>
  <si>
    <t>4.</t>
  </si>
  <si>
    <t>HOO PLAĆA TAJNIKA</t>
  </si>
  <si>
    <t>5.</t>
  </si>
  <si>
    <t>HOO NATJECANJA</t>
  </si>
  <si>
    <t>6.</t>
  </si>
  <si>
    <t>VLASTITA DJELATNOST</t>
  </si>
  <si>
    <t>7.</t>
  </si>
  <si>
    <t>UKUPNO PRIHODI</t>
  </si>
  <si>
    <t>8.</t>
  </si>
  <si>
    <t>9.</t>
  </si>
  <si>
    <t>11.</t>
  </si>
  <si>
    <t>12.</t>
  </si>
  <si>
    <t>13.</t>
  </si>
  <si>
    <t>14.</t>
  </si>
  <si>
    <t>osiguranje</t>
  </si>
  <si>
    <t>15.</t>
  </si>
  <si>
    <t>16.</t>
  </si>
  <si>
    <t>17.</t>
  </si>
  <si>
    <t>*</t>
  </si>
  <si>
    <t>22.</t>
  </si>
  <si>
    <t>23.</t>
  </si>
  <si>
    <t>26.</t>
  </si>
  <si>
    <t>27.</t>
  </si>
  <si>
    <t>28.</t>
  </si>
  <si>
    <t>30.</t>
  </si>
  <si>
    <t>32.</t>
  </si>
  <si>
    <t>33.</t>
  </si>
  <si>
    <t>Svečana dodjela priznanja</t>
  </si>
  <si>
    <t>Medalje, plakete i pehari</t>
  </si>
  <si>
    <t>Propagandni materijal</t>
  </si>
  <si>
    <t>Materijal za čišćenje</t>
  </si>
  <si>
    <t>Uredski materijal</t>
  </si>
  <si>
    <t>Tekuće održavanje</t>
  </si>
  <si>
    <t xml:space="preserve">Reprezentacija </t>
  </si>
  <si>
    <t>Bankarske usluge</t>
  </si>
  <si>
    <t>Stručno obrazovanje</t>
  </si>
  <si>
    <t>Tehnička sredstva HŠRS</t>
  </si>
  <si>
    <t>Sitni inventar</t>
  </si>
  <si>
    <t>Ostali  troškovi</t>
  </si>
  <si>
    <t>Prevođenje</t>
  </si>
  <si>
    <t>Plaće</t>
  </si>
  <si>
    <t>Ostali izdaci djelatnika</t>
  </si>
  <si>
    <t>Doprinosi na plaće</t>
  </si>
  <si>
    <t>Prijevoz djelatnika</t>
  </si>
  <si>
    <t>Osiguranje djelatnika</t>
  </si>
  <si>
    <t>UKUPNO RASHODI</t>
  </si>
  <si>
    <t>Sveukupno rashodi</t>
  </si>
  <si>
    <t>Sveukupno prihodi</t>
  </si>
  <si>
    <t>RAZLIKA</t>
  </si>
  <si>
    <t>Domaćinu</t>
  </si>
  <si>
    <t>HPT usluge i pošta</t>
  </si>
  <si>
    <t xml:space="preserve">Naplaćena,  a ne potrošena kaucija uvećava odobrena sredstva reprezentaciji u kategoriji i disciplini uplatitelja </t>
  </si>
  <si>
    <t>a</t>
  </si>
  <si>
    <t>b</t>
  </si>
  <si>
    <t>c</t>
  </si>
  <si>
    <t>d</t>
  </si>
  <si>
    <t>e</t>
  </si>
  <si>
    <t xml:space="preserve">CASTING  prvenstvo                                                               </t>
  </si>
  <si>
    <t>OSTALI PRIHODI</t>
  </si>
  <si>
    <t>21.</t>
  </si>
  <si>
    <t>34.</t>
  </si>
  <si>
    <t>38.</t>
  </si>
  <si>
    <t>36.</t>
  </si>
  <si>
    <t>37.</t>
  </si>
  <si>
    <t>40.</t>
  </si>
  <si>
    <t>41.</t>
  </si>
  <si>
    <t>42.</t>
  </si>
  <si>
    <t>43.</t>
  </si>
  <si>
    <t>44.</t>
  </si>
  <si>
    <t>45.</t>
  </si>
  <si>
    <t>46.</t>
  </si>
  <si>
    <t>47.</t>
  </si>
  <si>
    <t>48.</t>
  </si>
  <si>
    <t>49.</t>
  </si>
  <si>
    <t>50.</t>
  </si>
  <si>
    <t>51.</t>
  </si>
  <si>
    <t>53.</t>
  </si>
  <si>
    <t>56.</t>
  </si>
  <si>
    <t>57.</t>
  </si>
  <si>
    <t>58.</t>
  </si>
  <si>
    <t>I - TIJELA HŠRS</t>
  </si>
  <si>
    <t>II  - NATJECANJA</t>
  </si>
  <si>
    <t>III -  RAD  UREDA  SAVEZA</t>
  </si>
  <si>
    <t>IV  - DJELATNICI SAVEZA</t>
  </si>
  <si>
    <t>52.</t>
  </si>
  <si>
    <t>55.</t>
  </si>
  <si>
    <t>59.</t>
  </si>
  <si>
    <t>I</t>
  </si>
  <si>
    <t>60.</t>
  </si>
  <si>
    <t>II</t>
  </si>
  <si>
    <t>Obveze po kreditima</t>
  </si>
  <si>
    <t>INFORMATIKA I INFORMIRANJE</t>
  </si>
  <si>
    <t>24.</t>
  </si>
  <si>
    <t>Promidžba HŠRS</t>
  </si>
  <si>
    <t>39.</t>
  </si>
  <si>
    <t>18.</t>
  </si>
  <si>
    <t>19.</t>
  </si>
  <si>
    <t>20.</t>
  </si>
  <si>
    <t>Monografija</t>
  </si>
  <si>
    <t xml:space="preserve">Prihodi HŠRS ostvaruju se  iz naknade za prodane ribolovne dozvole, od članarine za rad HŠRS, od HOO, te iz ostalih izvora. </t>
  </si>
  <si>
    <t>Program za osposobljavanje trenera</t>
  </si>
  <si>
    <t>61.</t>
  </si>
  <si>
    <t>Natjecateljska komisija (7 članova * 2 sjednice = 16 osoba)</t>
  </si>
  <si>
    <t>Sudačka komisija (7 članova * 2 sjednice = 16 osoba)</t>
  </si>
  <si>
    <t>Financijska komisija (5 članova * 2 sjednice = 10 osoba)</t>
  </si>
  <si>
    <t>10.</t>
  </si>
  <si>
    <t>63.</t>
  </si>
  <si>
    <t>64.</t>
  </si>
  <si>
    <t>EAF Susret mladih</t>
  </si>
  <si>
    <t>Domaćinstvo EAF Hrvatska</t>
  </si>
  <si>
    <t>Kongres CIPS, kongres EAF-a</t>
  </si>
  <si>
    <t xml:space="preserve">     (4 dana x  7 članova = 28 osoba)</t>
  </si>
  <si>
    <t>65.</t>
  </si>
  <si>
    <t>Gospodarska komisija (7 članova * 2 sjednice = 14 osoba)</t>
  </si>
  <si>
    <t>Kup HŠRS u lovu šarana</t>
  </si>
  <si>
    <t>66.</t>
  </si>
  <si>
    <t>Nadzorni odbor (3 članova * 3 sjednice = 9 osoba)</t>
  </si>
  <si>
    <t>FIPS, HŠRS, delegati</t>
  </si>
  <si>
    <t>67.</t>
  </si>
  <si>
    <t>kotizacija 370 Eur (8 osoba) 2960 Eur</t>
  </si>
  <si>
    <t>najam kombi, kombi (1) x 2400 x 3,8</t>
  </si>
  <si>
    <t xml:space="preserve">Prehrana 70 Eur (2 osoba) x 5 dana </t>
  </si>
  <si>
    <t>Obrada ribičkih i ribočuvarskih ispita</t>
  </si>
  <si>
    <t>Licence i održavanje softver</t>
  </si>
  <si>
    <t xml:space="preserve">pravo korištenja za sve županijske saveze ŠRD i ribolovne udruge u RH.        </t>
  </si>
  <si>
    <t>Centralni softver (održavanje, unapređivanje i ažuriranje</t>
  </si>
  <si>
    <t>Odluka UO- višak prihoda iz 2020. godine</t>
  </si>
  <si>
    <t>Edukacijski centar HŠRS</t>
  </si>
  <si>
    <t>Projektna dokumentacija</t>
  </si>
  <si>
    <t>Višak prihoda  iz 2020. godine</t>
  </si>
  <si>
    <t>Uređivanje i održavanje edukacijskog centra - ribolovnog muzeja</t>
  </si>
  <si>
    <t xml:space="preserve">Članske karte  HŠRS, drugi obrasci                              </t>
  </si>
  <si>
    <t xml:space="preserve">Centralni softver HŠRS, aplikacije za unos članova </t>
  </si>
  <si>
    <t>68.</t>
  </si>
  <si>
    <t>69.</t>
  </si>
  <si>
    <t>Putno osiguranje HŠRS</t>
  </si>
  <si>
    <t>54.</t>
  </si>
  <si>
    <t>70.</t>
  </si>
  <si>
    <t>71.</t>
  </si>
  <si>
    <t>72.</t>
  </si>
  <si>
    <t>Prostor</t>
  </si>
  <si>
    <t>.</t>
  </si>
  <si>
    <t>a)Donacije</t>
  </si>
  <si>
    <t>SENIORI u lovu ribe - Mađarska , europsko prvenstvo</t>
  </si>
  <si>
    <t xml:space="preserve">     (4 dana x 10 članova = 40 osoba) </t>
  </si>
  <si>
    <t xml:space="preserve">LOV PASTRVE PRIRODNIM MAMCIMA  Hrvatska  (paušal)  </t>
  </si>
  <si>
    <t xml:space="preserve">a)SENIORI u lovu pastrvskog grgeča Portugal (paušal)       </t>
  </si>
  <si>
    <t>LOV PREDATORA IZ ČAMCA USA (paušal)</t>
  </si>
  <si>
    <t>Najam prostora za skladište</t>
  </si>
  <si>
    <t>73.</t>
  </si>
  <si>
    <t>Plan 2023.</t>
  </si>
  <si>
    <t>SENIORI u lovu ribe - Španjolska (60,00 Eur)</t>
  </si>
  <si>
    <t>MLADEŽ (U-15 , U-20 , U -25 ) Portugal (60,00 Eur)</t>
  </si>
  <si>
    <t>SENIORI SA INVALIDNOŠĆU u lovu ribe – Francuska (70,00 Eur)</t>
  </si>
  <si>
    <t>SENIORI u lovu šarana  - Francuska  (70,00 Eur)</t>
  </si>
  <si>
    <t xml:space="preserve">SENIORI u CASTINGU – Poljska (40,00 Eur) </t>
  </si>
  <si>
    <t>SENIORKE  - Srbija (30,00 Eur)</t>
  </si>
  <si>
    <t xml:space="preserve">     (5 dana x  8 članova = 40 osoba)</t>
  </si>
  <si>
    <t>Nagrade športašima za 2022.godinu</t>
  </si>
  <si>
    <t>Revizija poslovanja HŠRS</t>
  </si>
  <si>
    <t xml:space="preserve">SENIORI u lovu pastrve muhom Slovačka (paušal)                                                     </t>
  </si>
  <si>
    <t xml:space="preserve">SVJETSKO ZA KLUBOVE Poljska (paušal)   </t>
  </si>
  <si>
    <t xml:space="preserve">FEEDER Srbija (paušal)  </t>
  </si>
  <si>
    <t>VETERANI Francuska (paušal)</t>
  </si>
  <si>
    <t>MASTERS Francuska (paušal)</t>
  </si>
  <si>
    <t>HOO prijenos za najam prostora</t>
  </si>
  <si>
    <t xml:space="preserve">    (4 dana x 9 članova = 36 osoba)</t>
  </si>
  <si>
    <t xml:space="preserve">     (4 dana x 10 članova =  40 osoba )</t>
  </si>
  <si>
    <t>Priručnik za ribiče i ribočuvare</t>
  </si>
  <si>
    <t xml:space="preserve">Dunavsko Jadranski KUP  (kotizacije odluka UO)                                                          </t>
  </si>
  <si>
    <t>Najam prostora</t>
  </si>
  <si>
    <t>Sredstva naplaćena iz ribolovnih dozvola ovlaštenici ribolovnog prava uplaćuju se na račun HŠRS u periodičnim razmacima od jednog mjeseca (za prodane ribolovne dozvole u proteklom periodu). Konačni obračun vrši se najkasnije do kraja STUDENOG za proteklu godinu (dnevne do 15.01. slijedeće godine). Uplate za državne dozvole  2023. godine HŠRS  upotrijebiti će namjenski za zakonom propisane aktivnosti HŠRS-a.</t>
  </si>
  <si>
    <t>RASHODI ZA 2023. godinu</t>
  </si>
  <si>
    <t xml:space="preserve">JUNIORI u CASTINGU – Češka (50,00 Eur) </t>
  </si>
  <si>
    <t>Režijski troškovi, komunalne naknade</t>
  </si>
  <si>
    <t>Komunalne naknade</t>
  </si>
  <si>
    <t>Pravna komisija (4 članova * 2 sjednice = 8 osoba)</t>
  </si>
  <si>
    <t>DELEGATI HŠRS - EDUKACIJE I OSTALO</t>
  </si>
  <si>
    <t>29.</t>
  </si>
  <si>
    <t>35.</t>
  </si>
  <si>
    <t>62.</t>
  </si>
  <si>
    <t>74.</t>
  </si>
  <si>
    <t>sudačka komisija</t>
  </si>
  <si>
    <t>Snimanje video materijala HŠRS</t>
  </si>
  <si>
    <t>75.</t>
  </si>
  <si>
    <t>Stručna literatura</t>
  </si>
  <si>
    <t>HOO REFUNDACIJA PROSTOR</t>
  </si>
  <si>
    <t>višak prihoda iz 2022. godine, odluka UO</t>
  </si>
  <si>
    <t>Ostale sportske djelatnosti</t>
  </si>
  <si>
    <t>FINANCIJSKI PLAN 01.01.-31.12.2023.g.</t>
  </si>
  <si>
    <t xml:space="preserve">Za 2023. godinu  HŠRS utvrđuje članarinu u iznosu od 20,00 kuna (2,65 eura) po odraslom članu i 5 kuna (0,66 eura) po kadetu. Uplata utvrđene članarine HŠRS vrši se na račun županijskih saveza ŠRD. HŠRS-u se prosljeđuje 5,00 kn (0,66 eura) po odraslom članu i 1,00 kn (0,13 eura) po kadetu radi evidentiranja članstva. Ostatak do punoga iznosa HŠRS se odriče u korist županijskih saveza ŠRD, a upotrijebiti će se za njihovu redovnu djelatnost. Krajem godine županijski savezi ŠRD obvezni su  HŠRS dostaviti pismen obračun za izdane članske karte HŠRS kao i izvještaj za naplaćena i utrošena sredstva prema gore navedenom. Broj obračunatih članskih iskaznica ne može biti manji od broja prodanih godišnjih ribolovnih dozvola. </t>
  </si>
  <si>
    <t>Osvajanje pojedinačnih i ekipnih odličja na službenim međunarodnim natjecanjima protekle godine stimulira se i novčanim nagradama, kako slijedi: 40.000 Kn (5.309,00 eura) ekipno zlatna, 30.000,00 Kn (3.981,68 eura) ekipno srebrna, 20.000,00 (2.654,46 eura) ekipno brončana, a za pojedinačne medalje: zlato 10.000,00 kn (1.327,23 eura); srebro 5.000,00 kn (663,61 eura) i bronca 3.000,00 kn (398,17 eura). Nagrada za ekipnu medalju ne isključuje pojedinačne športske nagrade. Jedan reprezentativac u raspodjelu može uči najviše sa jednom pojedinačnom medaljom i jednom u ekipnoj medalji.</t>
  </si>
  <si>
    <t>IZVRŠENJE 01.01-30.09.2023</t>
  </si>
  <si>
    <t>€</t>
  </si>
  <si>
    <t xml:space="preserve">HPOO </t>
  </si>
  <si>
    <t>DONACIJE za natjecanja</t>
  </si>
  <si>
    <t>SUDAČKI ISPIT</t>
  </si>
  <si>
    <t xml:space="preserve">REFUNDACIJE PO OSOBI, NATJECANJA, PRATNJA </t>
  </si>
  <si>
    <t>REFUNDACIJE PO OSOBI, NATJECANJA, PRATNJA-ostalo</t>
  </si>
  <si>
    <t>Rebalans plana 2023</t>
  </si>
  <si>
    <t>komunalne naknade su usklađene po novoj specifikaciji</t>
  </si>
  <si>
    <t>održavanje aparata Eurocop</t>
  </si>
  <si>
    <t>najam i o. aparata Kala</t>
  </si>
  <si>
    <t>Revizija poslovanja HŠRS 2022</t>
  </si>
  <si>
    <t>Revizija poslovanja HŠRS 2023</t>
  </si>
  <si>
    <t>fina</t>
  </si>
  <si>
    <t>Tiskara Ivana</t>
  </si>
  <si>
    <t>službena odječa</t>
  </si>
  <si>
    <t>Iskaznice Dinocilor</t>
  </si>
  <si>
    <t>Tisak knjige</t>
  </si>
  <si>
    <t>Markir m.</t>
  </si>
  <si>
    <t>Zastave</t>
  </si>
  <si>
    <t>odr.klime</t>
  </si>
  <si>
    <t>Značke</t>
  </si>
  <si>
    <t>smještaj</t>
  </si>
  <si>
    <t>Troškovi sudaca i drugih službenih osoba</t>
  </si>
  <si>
    <t>medalje/pehari/športske nagrade</t>
  </si>
  <si>
    <t>42110-42430, 424301, 42440</t>
  </si>
  <si>
    <t>reprezentacija</t>
  </si>
  <si>
    <t>refundacija po osobi, pratnja:</t>
  </si>
  <si>
    <t>KOTIZACIJA/UPISNINA</t>
  </si>
  <si>
    <t>OSIGURANJE</t>
  </si>
  <si>
    <t>PN/TROŠAK</t>
  </si>
  <si>
    <t>SPORTSKA OPREMA</t>
  </si>
  <si>
    <t>PRIJEVOZ , CESTARINA , GORIVO, pcr</t>
  </si>
  <si>
    <t>SMJEŠTAJ</t>
  </si>
  <si>
    <t>HRANA/MAMCI</t>
  </si>
  <si>
    <t>SENIORI u lovu ribe,</t>
  </si>
  <si>
    <t xml:space="preserve"> OTVORENA AKONTACIJA !</t>
  </si>
  <si>
    <t>42420, 42513</t>
  </si>
  <si>
    <t>U-15</t>
  </si>
  <si>
    <t>U-20</t>
  </si>
  <si>
    <t>U-25</t>
  </si>
  <si>
    <t>POTREBNO JE USKLAĐENJE</t>
  </si>
  <si>
    <t xml:space="preserve">I </t>
  </si>
  <si>
    <t xml:space="preserve">II </t>
  </si>
  <si>
    <t xml:space="preserve">III </t>
  </si>
  <si>
    <t>IV</t>
  </si>
  <si>
    <t>MT</t>
  </si>
  <si>
    <t>PR</t>
  </si>
  <si>
    <t>Naziv obveznika:</t>
  </si>
  <si>
    <t>HRVATSKI ŠPORTSKO RIBOLOVNI SAVEZ</t>
  </si>
  <si>
    <t>Adresa sjedišta:</t>
  </si>
  <si>
    <t>TRG KREŠIMIRA ĆOSIĆA 11, Grad Zagreb</t>
  </si>
  <si>
    <t>Račun (IBAN):</t>
  </si>
  <si>
    <t>HR5423600001101490561</t>
  </si>
  <si>
    <t>Šifra djelatnosti:</t>
  </si>
  <si>
    <t>9319</t>
  </si>
  <si>
    <t>RNO broj:</t>
  </si>
  <si>
    <t>Matični broj:</t>
  </si>
  <si>
    <t>03213757</t>
  </si>
  <si>
    <t>OIB:</t>
  </si>
  <si>
    <t>Šifra županije:</t>
  </si>
  <si>
    <t>Zakonski predstavnik:</t>
  </si>
  <si>
    <t>Vladimir Sever</t>
  </si>
  <si>
    <t>KNJIGOVODSTVO: IZVRŠENJE FINANCIJSKOG PLANA OD 01.01.-30.09.2023</t>
  </si>
  <si>
    <t>kto</t>
  </si>
  <si>
    <t>3212-3</t>
  </si>
  <si>
    <t>4-499</t>
  </si>
  <si>
    <t>I PRIHODI</t>
  </si>
  <si>
    <t>KN</t>
  </si>
  <si>
    <t>ukupno</t>
  </si>
  <si>
    <t>UO, po reprezentaciji 1500,00€ (1500,00*3)</t>
  </si>
  <si>
    <t>25.</t>
  </si>
  <si>
    <t>SENIORI  u lovu grabežljivca s obale (paušal)</t>
  </si>
  <si>
    <t>42420, 42513, 42633</t>
  </si>
  <si>
    <t>42613, 42641</t>
  </si>
  <si>
    <t>NAJAMNINA-OSTALO</t>
  </si>
  <si>
    <t xml:space="preserve"> IZVRŠENJE FINANCIJSKOG PLANA OD 01.01.-30.09.2023</t>
  </si>
  <si>
    <t>1.2.</t>
  </si>
  <si>
    <t>loko</t>
  </si>
  <si>
    <t>liga 2023</t>
  </si>
  <si>
    <t>UO</t>
  </si>
  <si>
    <t>BB</t>
  </si>
  <si>
    <t>KTO</t>
  </si>
  <si>
    <t>KONTO</t>
  </si>
  <si>
    <t>kontrola:</t>
  </si>
  <si>
    <t>MJESTO TROŠKA</t>
  </si>
  <si>
    <t>P</t>
  </si>
  <si>
    <t>PROJEKT</t>
  </si>
  <si>
    <t xml:space="preserve"> MP </t>
  </si>
  <si>
    <t>U Zagrebu, listopad 2023.g.</t>
  </si>
  <si>
    <t>donacije</t>
  </si>
  <si>
    <t>uo</t>
  </si>
  <si>
    <t>EDUKACIJE I OSTALO</t>
  </si>
  <si>
    <t>DELEGATI HŠRS - obilasci</t>
  </si>
  <si>
    <t>Trg Krešimira Ćosića 11</t>
  </si>
  <si>
    <t>OIB : 27403903291</t>
  </si>
  <si>
    <t xml:space="preserve">Povjerenstvo za popis nefinancijske i financijske imovine u sastavu: </t>
  </si>
  <si>
    <t>*pripremila/o:</t>
  </si>
  <si>
    <t>Dalia Đura (voditeljica knjigovodstva)</t>
  </si>
  <si>
    <t>*kontrolira:</t>
  </si>
  <si>
    <t>Vladimir Sever (predsjednik),</t>
  </si>
  <si>
    <t>*Utvrđuje stanje:</t>
  </si>
  <si>
    <t>Domagoj Ceković (tajnik),</t>
  </si>
  <si>
    <t>Marijan Šalec (administrator),</t>
  </si>
  <si>
    <t>utvrdilo je sljedeće stanje financijske imovine zaključno s danom 30.09.2023.:</t>
  </si>
  <si>
    <t>Stanje je prikazano  u tablici 1. i odgovara stanju na računu i blagajni.</t>
  </si>
  <si>
    <t>financijska imovina:</t>
  </si>
  <si>
    <t xml:space="preserve">Stanje žiro računa , </t>
  </si>
  <si>
    <t>€ :</t>
  </si>
  <si>
    <t>GBP</t>
  </si>
  <si>
    <t>1,00 GBP</t>
  </si>
  <si>
    <t>USD:</t>
  </si>
  <si>
    <t>UKUPNO S 30.09.2023</t>
  </si>
  <si>
    <t xml:space="preserve">KONVERZIJA </t>
  </si>
  <si>
    <t>Ukupno stanje novčanih sredstava s datumom 30.09.2023</t>
  </si>
  <si>
    <t>*tablica 1.</t>
  </si>
  <si>
    <t>Stanje prikazano  u tablici 2. odgovara stanju sredstava u blagajni.</t>
  </si>
  <si>
    <t xml:space="preserve">Stanje blagajne </t>
  </si>
  <si>
    <t>*tablica 2.</t>
  </si>
  <si>
    <t>Stanje blagajne u tablici 3. prikazano je u apoenima.</t>
  </si>
  <si>
    <t>blagajna</t>
  </si>
  <si>
    <t>kn</t>
  </si>
  <si>
    <t>kom</t>
  </si>
  <si>
    <t>ukupno I</t>
  </si>
  <si>
    <t>*tablica 3.</t>
  </si>
  <si>
    <t>U Zagrebu 10.listopada 2023.g.</t>
  </si>
  <si>
    <t>ČLANARINE 32110, PRIHOD 2022.G.</t>
  </si>
  <si>
    <t>ŽUPANIJSKI SAVEZ</t>
  </si>
  <si>
    <t>UKUPNO</t>
  </si>
  <si>
    <t>ZA 2022</t>
  </si>
  <si>
    <t>ZA 2021</t>
  </si>
  <si>
    <t>UKUPNO PLAĆENO U 2022.</t>
  </si>
  <si>
    <t>UKUPNO PLAĆENO U 2023.</t>
  </si>
  <si>
    <t>BJELOVARSKO BILOGORSKA ŽUPANIJA</t>
  </si>
  <si>
    <t>KOM</t>
  </si>
  <si>
    <t>BRODSKO POSAVSKA ŽUPANIJA</t>
  </si>
  <si>
    <t>GRAD ZAGREB</t>
  </si>
  <si>
    <t>ISTARSKA ŽUPANIJA</t>
  </si>
  <si>
    <t>KARLOVAČKA ŽUPANIJA</t>
  </si>
  <si>
    <t>KOPRIVNIČKO KRIŽ. ŽUPANIJA</t>
  </si>
  <si>
    <t>KRAPINSKO ZAGORSKA ŽUPANIJA</t>
  </si>
  <si>
    <t>LIČKO SENJSKA ŽUPANIJA</t>
  </si>
  <si>
    <t>MEĐIMURSKA ŽUPANIJA</t>
  </si>
  <si>
    <t>OSJEČKO BARANJSKA ŽUPANIJA</t>
  </si>
  <si>
    <t>POŽEŠKO SLAVONSKA ŽUPANIJA</t>
  </si>
  <si>
    <t xml:space="preserve">PRIMORSKO GORANSKA ŽUPANIJA </t>
  </si>
  <si>
    <t>SISAČKA ŽUPANIJA</t>
  </si>
  <si>
    <t>SPLITSKO DALMATINSKA ŽUPANIJA</t>
  </si>
  <si>
    <t>ŠIBENSKO KNINSKA ŽUPANIJA, KRKA KNIN</t>
  </si>
  <si>
    <t>VARAŽDINSKA ŽUPANIJA</t>
  </si>
  <si>
    <t>VIROVITIČKA ŽUPANIJA</t>
  </si>
  <si>
    <t>VUKOVARSKO SRIJEMSKA ŽUPANIJA</t>
  </si>
  <si>
    <t>ZAGREBAČKA ŽUPANIJA</t>
  </si>
  <si>
    <t>UKUPNO KOM</t>
  </si>
  <si>
    <t>UKUPNO KN</t>
  </si>
  <si>
    <t>nije plaćeno</t>
  </si>
  <si>
    <t>plaćeno</t>
  </si>
  <si>
    <t>povrat/doznake lige 01.01.-30.09.2023</t>
  </si>
  <si>
    <t>iznos</t>
  </si>
  <si>
    <t>Lige-doznake domaćinima</t>
  </si>
  <si>
    <t>mt</t>
  </si>
  <si>
    <t>Šaranaši</t>
  </si>
  <si>
    <t>Invalidi</t>
  </si>
  <si>
    <t>Čamac</t>
  </si>
  <si>
    <t>Pastrve žm</t>
  </si>
  <si>
    <t>Muha</t>
  </si>
  <si>
    <t>Feeder</t>
  </si>
  <si>
    <t>Spin</t>
  </si>
  <si>
    <t>Veterani</t>
  </si>
  <si>
    <t>UKUPNO-POVRAT DOZNAKA/TROŠKOVI</t>
  </si>
  <si>
    <t>1.,2,.3.LIGA, SENIORKE, MLADEŽ</t>
  </si>
  <si>
    <t>LIGA</t>
  </si>
  <si>
    <t>TRG KREŠIMIRA ĆOSIĆA 11</t>
  </si>
  <si>
    <t>10000 ZAGREB</t>
  </si>
  <si>
    <t>OIB: 27403903291</t>
  </si>
  <si>
    <t>ŽIRO-RAČUN: 2360000-1101490561</t>
  </si>
  <si>
    <t>Saldo konti   godina: 2023</t>
  </si>
  <si>
    <t xml:space="preserve">    Godina:2023    Poduzeće: 1    (SVE)    OTVORENE STAVKE     (OZ=2 bez MT)    DATUM OD: 1.1.2023. do: 30.10.2023.</t>
  </si>
  <si>
    <t xml:space="preserve">    KONTO: 16110 Potraživanja od kupaca    Mjesto troška: svi       Poslovni partner: svi       Analitika : svi       Prod.Mj : svi       Prod.Mj : svi </t>
  </si>
  <si>
    <t>Projekt: svi       Vrsta temeljnice: svi       Poredak: Broj dokumenta</t>
  </si>
  <si>
    <t>ŠifPoslp</t>
  </si>
  <si>
    <t>Poslovni partner</t>
  </si>
  <si>
    <t>Duguje</t>
  </si>
  <si>
    <t>Potražuje</t>
  </si>
  <si>
    <t>Saldo</t>
  </si>
  <si>
    <t>ŠRS KRAPINSKO-ZAGORSKE ŽUPANIJE</t>
  </si>
  <si>
    <t>TOPLICA  ŠRD DARUVAR</t>
  </si>
  <si>
    <t>ŠARAN  ŠUD NAŠICE</t>
  </si>
  <si>
    <t>CETINA ŠRD</t>
  </si>
  <si>
    <t>ŠARAN PROLOŽAC ŠRD</t>
  </si>
  <si>
    <t>ZŠRU SISAK</t>
  </si>
  <si>
    <t>ZŠRD ČAZMA</t>
  </si>
  <si>
    <t>LUDBREG ŠRD</t>
  </si>
  <si>
    <t>ŠARAN Velika Ludina ( Mario Plaščak )</t>
  </si>
  <si>
    <t>LINJAK BANOVA JARUGA SRD</t>
  </si>
  <si>
    <t>UDRUGA VETERANA 122. BRIGADE HV ĐAKOVO</t>
  </si>
  <si>
    <t>Ukupno za odabrani period:</t>
  </si>
  <si>
    <t>21.11.2023. 15:22:37</t>
  </si>
  <si>
    <t>acrSaldoKontiPoslpA</t>
  </si>
  <si>
    <t>/</t>
  </si>
  <si>
    <t>Za iste su poslane obavijesti .</t>
  </si>
  <si>
    <t xml:space="preserve">    Godina:2023    Poduzeće: 1    (SVE)    OTVORENE STAVKE     (OZ=2 bez MT)    DATUM OD: 1.1.2023. do: 16.10.2023.</t>
  </si>
  <si>
    <t xml:space="preserve">    KONTO: 24250 Obveze prema dobavljačima u zemlji    Mjesto troška: svi       Poslovni partner: svi       Analitika : svi       Prod.Mj : svi      </t>
  </si>
  <si>
    <t>Prod.Mj : svi       Projekt: svi       Vrsta temeljnice: svi       Poredak: Broj dokumenta</t>
  </si>
  <si>
    <t>BRODIĆ PROMET</t>
  </si>
  <si>
    <t>ŠKORPION-DNC D.O.O.</t>
  </si>
  <si>
    <t>BUZIN GRAĐENJE d.o.o.- SZP Cebini 28</t>
  </si>
  <si>
    <t>IMOGRAF NEKRETNINE d.o.o.</t>
  </si>
  <si>
    <t>SMART, OBRT ZA PROIZVODNJU I USLUGE, VL. MARINA</t>
  </si>
  <si>
    <t>21.11.2023. 15:28:31</t>
  </si>
  <si>
    <t>Za gore navedena plaćanja/isplate za 10/2023, knjiženi su računi s 30.10.2023.</t>
  </si>
  <si>
    <t>HŠRS nema nepodmirenih obveza.</t>
  </si>
  <si>
    <t>plaćeno 16.11.2023</t>
  </si>
  <si>
    <t>plaćeno 08.11.2023</t>
  </si>
  <si>
    <t>plaćeno 02.11.2023</t>
  </si>
  <si>
    <t>otvoreno</t>
  </si>
  <si>
    <t>Ispravak kroz program adrese kupaca!</t>
  </si>
  <si>
    <t>INVENTURA ROBE</t>
  </si>
  <si>
    <t>Trg Krešimira Ćosića 11, Zagreb , OIB: 27403903291</t>
  </si>
  <si>
    <t xml:space="preserve">na dan </t>
  </si>
  <si>
    <t>30.09.2023.</t>
  </si>
  <si>
    <t>Redni broj</t>
  </si>
  <si>
    <t>Skladišni/inventurni broj</t>
  </si>
  <si>
    <t>Naziv robe</t>
  </si>
  <si>
    <t>Jed.mjere</t>
  </si>
  <si>
    <t>Količina</t>
  </si>
  <si>
    <t>OPIS</t>
  </si>
  <si>
    <t>Vrijednost/kn</t>
  </si>
  <si>
    <t>ISPRAVAK VRIJEDNOSTI</t>
  </si>
  <si>
    <t>0.</t>
  </si>
  <si>
    <t>1/1935</t>
  </si>
  <si>
    <t>SKLADIŠTE ZA OT</t>
  </si>
  <si>
    <t>x</t>
  </si>
  <si>
    <t>OTPISANO PRIJE 2014., SKLADIŠTE</t>
  </si>
  <si>
    <t>1.N</t>
  </si>
  <si>
    <t>POSLOVNI PROSTOR</t>
  </si>
  <si>
    <t>1/O</t>
  </si>
  <si>
    <t>ORMAR VITRINA</t>
  </si>
  <si>
    <t>2/O</t>
  </si>
  <si>
    <t>RADNI STOL</t>
  </si>
  <si>
    <t>3/O</t>
  </si>
  <si>
    <t>ORMARIĆI POD PULTOM</t>
  </si>
  <si>
    <t>4/O</t>
  </si>
  <si>
    <t>ORMARIĆI SA ČETIRI LADICE</t>
  </si>
  <si>
    <t>5/O</t>
  </si>
  <si>
    <t>ORMAR JEDNOKRILNI</t>
  </si>
  <si>
    <t>6/O</t>
  </si>
  <si>
    <t>ORMAR DVOKRILNI</t>
  </si>
  <si>
    <t>7/O</t>
  </si>
  <si>
    <t>VJEŠALICA</t>
  </si>
  <si>
    <t>8/O</t>
  </si>
  <si>
    <t>UREDSKI ORMAR</t>
  </si>
  <si>
    <t>9/O</t>
  </si>
  <si>
    <t>ORMARIĆI DVOKRILNI GORNJI</t>
  </si>
  <si>
    <t>10/O</t>
  </si>
  <si>
    <t>ORMARIĆI DVOKRILNI DONJI</t>
  </si>
  <si>
    <t>11/O</t>
  </si>
  <si>
    <t>STOLICE DAKTILO</t>
  </si>
  <si>
    <t>12/O</t>
  </si>
  <si>
    <t>STOL VELIKI</t>
  </si>
  <si>
    <t>13/O</t>
  </si>
  <si>
    <t>14/O</t>
  </si>
  <si>
    <t>STOLICE SKLOPIVE</t>
  </si>
  <si>
    <t>54/18</t>
  </si>
  <si>
    <t>UREDSKI ORMAR/STOL</t>
  </si>
  <si>
    <t>46/18</t>
  </si>
  <si>
    <t>47/18</t>
  </si>
  <si>
    <t>55/19</t>
  </si>
  <si>
    <t>61/20</t>
  </si>
  <si>
    <t>67/21</t>
  </si>
  <si>
    <t>15/O</t>
  </si>
  <si>
    <t>APARAT ZA UVEZ</t>
  </si>
  <si>
    <t>16/O</t>
  </si>
  <si>
    <t>KALKULATOR CITIZEN</t>
  </si>
  <si>
    <t>17/O</t>
  </si>
  <si>
    <t>PISAĆA MAŠINA OLIMP</t>
  </si>
  <si>
    <t>18/O</t>
  </si>
  <si>
    <t>MONITOR SAMSUNG</t>
  </si>
  <si>
    <t>19/O</t>
  </si>
  <si>
    <t>MONITOR PHILIPS</t>
  </si>
  <si>
    <t>20/O</t>
  </si>
  <si>
    <t>KOMPJUTOR ACER</t>
  </si>
  <si>
    <t>21/O</t>
  </si>
  <si>
    <t>PRINTER CANON</t>
  </si>
  <si>
    <t>22/O</t>
  </si>
  <si>
    <t>PRINTER HP</t>
  </si>
  <si>
    <t>23/O</t>
  </si>
  <si>
    <t>FOTOKOPIRNI STROJ</t>
  </si>
  <si>
    <t>31.</t>
  </si>
  <si>
    <t>24/O</t>
  </si>
  <si>
    <t>PLASTIFIKATOR</t>
  </si>
  <si>
    <t>25/O</t>
  </si>
  <si>
    <t>FAX NASVATEC SP 100</t>
  </si>
  <si>
    <t>26/O</t>
  </si>
  <si>
    <t>REZAČ PAPIRA</t>
  </si>
  <si>
    <t>27/O</t>
  </si>
  <si>
    <t>GPS CESTOVNI VODIĆ</t>
  </si>
  <si>
    <t>28/O</t>
  </si>
  <si>
    <t>OPREMA ZA SNIMANJE</t>
  </si>
  <si>
    <t>29/O</t>
  </si>
  <si>
    <t>TELEFON CENTRALA</t>
  </si>
  <si>
    <t>*3</t>
  </si>
  <si>
    <t>30/O</t>
  </si>
  <si>
    <t>KARTIČNI PRINTER</t>
  </si>
  <si>
    <t>31/O</t>
  </si>
  <si>
    <t>SAMSUNG GALAXY TABLET</t>
  </si>
  <si>
    <t>32/O</t>
  </si>
  <si>
    <t>LAPTOP PENTIUM 8950</t>
  </si>
  <si>
    <t>33/O</t>
  </si>
  <si>
    <t>NOTEBOOK 3537</t>
  </si>
  <si>
    <t>34/O</t>
  </si>
  <si>
    <t>RAČUNALO I3 4150</t>
  </si>
  <si>
    <t>35/O</t>
  </si>
  <si>
    <t>ALPE IPOD W-FI</t>
  </si>
  <si>
    <t>36/O</t>
  </si>
  <si>
    <t>MOTOROLA TLK R-T60</t>
  </si>
  <si>
    <t>37/O</t>
  </si>
  <si>
    <t>PROJEKTOR</t>
  </si>
  <si>
    <t>STIPETIĆ</t>
  </si>
  <si>
    <t>38/O</t>
  </si>
  <si>
    <t>KOMPJUTOR FILIP LED</t>
  </si>
  <si>
    <t>40/15</t>
  </si>
  <si>
    <t>RAČUNALO , 12.2015</t>
  </si>
  <si>
    <t>41/15</t>
  </si>
  <si>
    <t>TOSHIBA SATELLITE</t>
  </si>
  <si>
    <t>42/15</t>
  </si>
  <si>
    <t>43/15</t>
  </si>
  <si>
    <t>44/15</t>
  </si>
  <si>
    <t>DELL OPTIPLEX 3046 SFF</t>
  </si>
  <si>
    <t>45/17</t>
  </si>
  <si>
    <t>LENOVO IDEAPAD 110 15.6"SILVER</t>
  </si>
  <si>
    <t>DJELATNICI</t>
  </si>
  <si>
    <t>48/18</t>
  </si>
  <si>
    <t>DELL OPTIPLEX 3050 SFF</t>
  </si>
  <si>
    <t>49/18</t>
  </si>
  <si>
    <t>OFFICE PROGRAM PAKET</t>
  </si>
  <si>
    <t>50/18</t>
  </si>
  <si>
    <t>MONITOR 23,6´´, DELL</t>
  </si>
  <si>
    <t>52/18</t>
  </si>
  <si>
    <t>IP TELEFON</t>
  </si>
  <si>
    <t>*1</t>
  </si>
  <si>
    <t>51/18</t>
  </si>
  <si>
    <t>RADNA MEMORIJA</t>
  </si>
  <si>
    <t>53/18</t>
  </si>
  <si>
    <t>HP LASER JET M227 SDN</t>
  </si>
  <si>
    <t>56/19</t>
  </si>
  <si>
    <t>HUAWEI P30 LITE BLACK</t>
  </si>
  <si>
    <t>VS, PREDSJEDNIK</t>
  </si>
  <si>
    <t>57/19</t>
  </si>
  <si>
    <t>HUAWEI P30 PRO 6+128GB BLACK</t>
  </si>
  <si>
    <t>58/19</t>
  </si>
  <si>
    <t>SAMSUNG GALAXY S10 WHITE</t>
  </si>
  <si>
    <t>59/19</t>
  </si>
  <si>
    <t>IPHONE 11 64GB GREEN</t>
  </si>
  <si>
    <t>60/20</t>
  </si>
  <si>
    <t>LENOVO V130 INTEL CORE I3 7020U</t>
  </si>
  <si>
    <t>65/20</t>
  </si>
  <si>
    <t>CENTRALNI SOFTWARE HŠRS</t>
  </si>
  <si>
    <t>66/20</t>
  </si>
  <si>
    <t>SOFTWARE ZA PRIKUPLJANJE PODATAKA</t>
  </si>
  <si>
    <t>62/20</t>
  </si>
  <si>
    <t>LICENCE ID SOFTWERE HŠRS</t>
  </si>
  <si>
    <t>1.GODINA</t>
  </si>
  <si>
    <t>63/20</t>
  </si>
  <si>
    <t>LENOVO TABLET 2GB MEMORIJE</t>
  </si>
  <si>
    <t>64/20</t>
  </si>
  <si>
    <t xml:space="preserve">DELL VOSTRO 3590, </t>
  </si>
  <si>
    <t>68/21</t>
  </si>
  <si>
    <t>SAMSUNG GALAXY S21</t>
  </si>
  <si>
    <t>TF, MONOGRAFIJA</t>
  </si>
  <si>
    <t>69/21</t>
  </si>
  <si>
    <t>70/22</t>
  </si>
  <si>
    <t>LENOVO IDEAPAD ULTRA SLIM 3 AMD</t>
  </si>
  <si>
    <t>DELEGAT</t>
  </si>
  <si>
    <t>71/22</t>
  </si>
  <si>
    <t>HP 255 GB</t>
  </si>
  <si>
    <t>HŠL</t>
  </si>
  <si>
    <t>72/22</t>
  </si>
  <si>
    <t>DODATAK SERVER</t>
  </si>
  <si>
    <t>73/22</t>
  </si>
  <si>
    <t>HP DESK JET 2721E</t>
  </si>
  <si>
    <t>74/22</t>
  </si>
  <si>
    <t>HP 15S-Eq 1011NM</t>
  </si>
  <si>
    <t>75/22</t>
  </si>
  <si>
    <t>PROJEKTOR SONY MP-CD1+STATIV</t>
  </si>
  <si>
    <t>76.</t>
  </si>
  <si>
    <t>75/22-1</t>
  </si>
  <si>
    <t>NOTEBOOK HP255</t>
  </si>
  <si>
    <t>77.</t>
  </si>
  <si>
    <t>76/22</t>
  </si>
  <si>
    <t>MOBILNI UREĐAJI, SAMSUNG GALAXY S21 FE 5G 6/128GB-G</t>
  </si>
  <si>
    <t>STR.SLUŽBA</t>
  </si>
  <si>
    <t>78.</t>
  </si>
  <si>
    <t>77/22</t>
  </si>
  <si>
    <t>79.</t>
  </si>
  <si>
    <t>78/22</t>
  </si>
  <si>
    <t>80.</t>
  </si>
  <si>
    <t>79/22</t>
  </si>
  <si>
    <t>MOBILNI UREĐAJI, iPHONE 13 128 GB Blue</t>
  </si>
  <si>
    <t>81.</t>
  </si>
  <si>
    <t>80/22</t>
  </si>
  <si>
    <t>MS OFFICE</t>
  </si>
  <si>
    <t>82.</t>
  </si>
  <si>
    <t>81/22</t>
  </si>
  <si>
    <t>ESET NOD 32, DISC,MEMORIJA, NAPAJANJE</t>
  </si>
  <si>
    <t>83.</t>
  </si>
  <si>
    <t>62/20-1</t>
  </si>
  <si>
    <t>APLIKACIJA ZA ČLANSKE ISKAZNICE</t>
  </si>
  <si>
    <t>84.</t>
  </si>
  <si>
    <t>82/23</t>
  </si>
  <si>
    <t>LITERATURA</t>
  </si>
  <si>
    <t>85.</t>
  </si>
  <si>
    <t>83/23</t>
  </si>
  <si>
    <t>RAZGLAS SPK5310/SPK5310 PRO</t>
  </si>
  <si>
    <t>86.</t>
  </si>
  <si>
    <t>84/23</t>
  </si>
  <si>
    <t>MICROSOFT OFFICE 2021</t>
  </si>
  <si>
    <t>87.</t>
  </si>
  <si>
    <t>85/23</t>
  </si>
  <si>
    <t>LENOVO V15 G4 R3-7320U/16GB/IGP/512SSD 3Y82YU00VKSC+OPREMA</t>
  </si>
  <si>
    <t>SUDAČKA</t>
  </si>
  <si>
    <t>SI</t>
  </si>
  <si>
    <t>prije 2014</t>
  </si>
  <si>
    <t>od 01.01.2015</t>
  </si>
  <si>
    <t>Stanje imovine prikazano je tabelarno po:</t>
  </si>
  <si>
    <t>-</t>
  </si>
  <si>
    <t>rednom broju</t>
  </si>
  <si>
    <t>inventurnom broju</t>
  </si>
  <si>
    <t>nazivu OS</t>
  </si>
  <si>
    <t>tr vrijednost</t>
  </si>
  <si>
    <t xml:space="preserve"> na dan: 30.9.2023</t>
  </si>
  <si>
    <t xml:space="preserve">    Godina:2023    Poduzeće: 1    (SVE)    SVE(otvorene i zatvorene)       (OZ=2 bez MT)    DATUM OD: 1.1.2023. do: 30.9.2023.</t>
  </si>
  <si>
    <t xml:space="preserve">    KONTO: 33120 Prihodi po posebnim propisima iz ostalih izvora    Mjesto troška: svi       Poslovni partner: svi       Analitika : svi      </t>
  </si>
  <si>
    <t>Prod.Mj : svi       Prod.Mj : svi       Projekt: svi       Vrsta temeljnice: svi       Poredak: Broj dokumenta</t>
  </si>
  <si>
    <t>ŠRS  BRODSKO-POSAVSKE ŽUPANIJE</t>
  </si>
  <si>
    <t>ŠRS KOPRIVNIČKO KRIŽEVAČKE  ŽUPANIJE</t>
  </si>
  <si>
    <t>LIKA  ŠRU</t>
  </si>
  <si>
    <t>SŠRD MEĐIMURSKE ŽUPANIJE</t>
  </si>
  <si>
    <t>ŠRS POŽEŠKO SLAVONSKE ŽUPANIJE</t>
  </si>
  <si>
    <t>ŠRS ŽUPANIJE VUKOVARSKO-SRIJEMSKE</t>
  </si>
  <si>
    <t>ZŠRU GAREŠNICA</t>
  </si>
  <si>
    <t>ZŠRD GRUBIŠNO POLJE</t>
  </si>
  <si>
    <t>ZŠRD BJELOVAR</t>
  </si>
  <si>
    <t>PIŠKOR  ŠRD</t>
  </si>
  <si>
    <t>ŠPANSKO  SUSEDGRAD RIBOLOVNO DRUŠTVO</t>
  </si>
  <si>
    <t>SESVETE  ŠRK</t>
  </si>
  <si>
    <t>PANDŽA IVAN</t>
  </si>
  <si>
    <t>PAZINČICA ŠRD</t>
  </si>
  <si>
    <t>MRENA ŠRD</t>
  </si>
  <si>
    <t>ŠRD SLUNJČICA SLUNJ</t>
  </si>
  <si>
    <t>DRAGANIĆ ŠRD</t>
  </si>
  <si>
    <t>MREŽNICA KŠR</t>
  </si>
  <si>
    <t>OZALJ ŠRD</t>
  </si>
  <si>
    <t>OGULIN ŠRD</t>
  </si>
  <si>
    <t>KORANA KŠR</t>
  </si>
  <si>
    <t>KRIŽEVCI ŠRK</t>
  </si>
  <si>
    <t>ZŠRK ĐURĐEVAC</t>
  </si>
  <si>
    <t>ZŠRK KOPRIVNICA</t>
  </si>
  <si>
    <t>KALINOVAC POLJOPRIVREDNA UDRUGA</t>
  </si>
  <si>
    <t>SUTLA  ŠRD KLANJEC</t>
  </si>
  <si>
    <t>GACKA d.o.o.</t>
  </si>
  <si>
    <t>ŠARAN ŠRD PERUŠIĆ</t>
  </si>
  <si>
    <t>LIPEN ŠRD</t>
  </si>
  <si>
    <t>LINJAK ŠRD  PALOVEC</t>
  </si>
  <si>
    <t>MURA ŠRD</t>
  </si>
  <si>
    <t>GORIČANEC  d.o.o.</t>
  </si>
  <si>
    <t>ZŠRD OSIJEK</t>
  </si>
  <si>
    <t>ZŠRU DONJI MIHOLJAC</t>
  </si>
  <si>
    <t>ZŠRU VALPOVO</t>
  </si>
  <si>
    <t>ZŠRU  ĐAKOVO</t>
  </si>
  <si>
    <t>ZŠRD BARANJA</t>
  </si>
  <si>
    <t>ČABRANKA  ŠRU</t>
  </si>
  <si>
    <t>LOKVARKA ŠRK</t>
  </si>
  <si>
    <t>GORAN ŠRU</t>
  </si>
  <si>
    <t>ŠARAN  ŠRD TRIBALJ</t>
  </si>
  <si>
    <t>RJEČINA ŠRK</t>
  </si>
  <si>
    <t>ŠRU BAJER FUŽINE</t>
  </si>
  <si>
    <t>KAMAČNIK ŠRD</t>
  </si>
  <si>
    <t>SOM ŠRD POPOVAČA</t>
  </si>
  <si>
    <t>AMUR ŠRK  PETROKEMIJA KUTINA</t>
  </si>
  <si>
    <t>ŠARAN ŠRD LIPOVLJANI</t>
  </si>
  <si>
    <t>JEZ ŠRU JASENOVAC</t>
  </si>
  <si>
    <t>ŠTUKA-KUPA  PETRINJA UŠR</t>
  </si>
  <si>
    <t>KARAS NOVSKA ŠRD</t>
  </si>
  <si>
    <t>ŽRNOVICA ŠRD</t>
  </si>
  <si>
    <t>GUBAVICA ŠRD</t>
  </si>
  <si>
    <t>JADRO ŠRD (Teo Dujmović)</t>
  </si>
  <si>
    <t>ŠARAN ŠRD  VRLIKA</t>
  </si>
  <si>
    <t>KEDER BELETINEC ŠRK</t>
  </si>
  <si>
    <t>VARAŽDIN ŠRK</t>
  </si>
  <si>
    <t>IVANEC ŠRD</t>
  </si>
  <si>
    <t>NOVI MAROF ŠRD</t>
  </si>
  <si>
    <t>AZZURRO ŠRK</t>
  </si>
  <si>
    <t>VIDOVEC ŠRD</t>
  </si>
  <si>
    <t>LINJAK VELIKI BUKOVEC ŠRK</t>
  </si>
  <si>
    <t>TRAKOŠČAN ŠRK</t>
  </si>
  <si>
    <t>ZŠRU ORAHOVICA, ČAČINCI, ZDENCI</t>
  </si>
  <si>
    <t>ZŠRU VIROVITICA</t>
  </si>
  <si>
    <t>ZŠRK OPĆINE PITOMAČA</t>
  </si>
  <si>
    <t>ZŠRU VUKOVAR</t>
  </si>
  <si>
    <t>ZRD ŠRD Zagrebačko ribolovno društvo</t>
  </si>
  <si>
    <t>SLOGA OREŠJE ŠRD</t>
  </si>
  <si>
    <t>JASTREBARSKO ŠRD</t>
  </si>
  <si>
    <t>ŠARAN ŠRD ZAPREŠIĆ</t>
  </si>
  <si>
    <t>ODRA ŠRU</t>
  </si>
  <si>
    <t>SOM KERESTINEC ŠRD</t>
  </si>
  <si>
    <t>ŠTUKA ŠRU BRDOVEC</t>
  </si>
  <si>
    <t>ŠTUKA STRMEC ŠRD</t>
  </si>
  <si>
    <t>ŠTUKA POLJANSKI LUG ŠRD</t>
  </si>
  <si>
    <t>KLEN BRCKOVLJANI ŠRU</t>
  </si>
  <si>
    <t>DUGO SELO ŠRD</t>
  </si>
  <si>
    <t>ŠILJ POKUPSKO ŠRK</t>
  </si>
  <si>
    <t>LONJA IVANIĆ GRAD ŠRU</t>
  </si>
  <si>
    <t>VUKŠINAC ŠRD</t>
  </si>
  <si>
    <t>ŠARAN KRIŽ ŠRU</t>
  </si>
  <si>
    <t>SAMOBOR ŠRD</t>
  </si>
  <si>
    <t>ČRNEC VRBOVEC ŠRD</t>
  </si>
  <si>
    <t>RAK RAKITJE ŠRU</t>
  </si>
  <si>
    <t>AMUR VRBOVEC ŠRD</t>
  </si>
  <si>
    <t>ŠARAN FUKA ŠRD</t>
  </si>
  <si>
    <t>SVETI IVAN ZELINA ŠRD</t>
  </si>
  <si>
    <t>USTANOVA UPRAVLJANJE SPORTSKIM OBJEKTIMA</t>
  </si>
  <si>
    <t>CESTICA ŠRD</t>
  </si>
  <si>
    <t>PISAROVINA  SŠRU</t>
  </si>
  <si>
    <t>PEŠČENICA ŠRD</t>
  </si>
  <si>
    <t>VINICA ŠRK</t>
  </si>
  <si>
    <t>ŠARAN TRIBALJ</t>
  </si>
  <si>
    <t>STUPNIK ŠRU</t>
  </si>
  <si>
    <t>BAJER VINKOVCI</t>
  </si>
  <si>
    <t>HRVATSKE ŠUME Podružnica Koprivnica</t>
  </si>
  <si>
    <t>UDICA  SESEVTE  ŠRU</t>
  </si>
  <si>
    <t>UŠRIDR RH</t>
  </si>
  <si>
    <t>ISTRA ŠRD</t>
  </si>
  <si>
    <t>PETRINJA RIBOLOVNA UDRUGA</t>
  </si>
  <si>
    <t>BEPO PROMET</t>
  </si>
  <si>
    <t>ŠARAN BAKIĆ</t>
  </si>
  <si>
    <t>ŠTUKA ŠRU OSEKOVO</t>
  </si>
  <si>
    <t>JAVNA USTANOVA KOPAČKI RIT</t>
  </si>
  <si>
    <t>JAVNA USTANOVA PARK PRIRODE VRANSKO JEZERO</t>
  </si>
  <si>
    <t>JAVNA USTANOVA NACIONALNI PARK RISNJAK</t>
  </si>
  <si>
    <t>ŠARAN CERNA ŠRD ŠIŠKOVCI</t>
  </si>
  <si>
    <t>STUBAKI SRD, STUBIČKE TOPLICE</t>
  </si>
  <si>
    <t>NATURA SRD, BOGATNIK</t>
  </si>
  <si>
    <t>ŠVELEC RASINJA</t>
  </si>
  <si>
    <t>PLAŠKI SRK</t>
  </si>
  <si>
    <t>MIAGRO d.o.o.</t>
  </si>
  <si>
    <t>ŠRU GORNJI VUKŠINAC</t>
  </si>
  <si>
    <t>ŠVALEC RASINJA ŠRD</t>
  </si>
  <si>
    <t>JAVNA USTANOVA MAKSIMIR</t>
  </si>
  <si>
    <t>Za iste je potrebno usklađenje.</t>
  </si>
  <si>
    <t>LIGA 2023:</t>
  </si>
  <si>
    <t>Stanje blagajne</t>
  </si>
  <si>
    <t>UO 2023</t>
  </si>
  <si>
    <t>SPON.</t>
  </si>
  <si>
    <t xml:space="preserve">JUNIORI u lovu pastrve muhom BiH (paušal)                                                     </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</si>
</sst>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_-* #,##0.0\ &quot;kn&quot;_-;\-* #,##0.0\ &quot;kn&quot;_-;_-* &quot;-&quot;??\ &quot;kn&quot;_-;_-@_-"/>
    <numFmt numFmtId="170" formatCode="_-* #,##0\ &quot;kn&quot;_-;\-* #,##0\ &quot;kn&quot;_-;_-* &quot;-&quot;??\ &quot;kn&quot;_-;_-@_-"/>
    <numFmt numFmtId="171" formatCode="_-* #,##0.0\ _k_n_-;\-* #,##0.0\ _k_n_-;_-* &quot;-&quot;??\ _k_n_-;_-@_-"/>
    <numFmt numFmtId="172" formatCode="_-* #,##0\ _k_n_-;\-* #,##0\ _k_n_-;_-* &quot;-&quot;??\ _k_n_-;_-@_-"/>
    <numFmt numFmtId="173" formatCode="#,##0.00_ ;\-#,##0.00\ "/>
    <numFmt numFmtId="174" formatCode="&quot;True&quot;;&quot;True&quot;;&quot;False&quot;"/>
    <numFmt numFmtId="175" formatCode="[$¥€-2]\ #,##0.00_);[Red]\([$€-2]\ #,##0.00\)"/>
    <numFmt numFmtId="176" formatCode="#,##0.00\ [$€-47E]"/>
    <numFmt numFmtId="177" formatCode="#,##0.00\ [$USD]"/>
    <numFmt numFmtId="178" formatCode="_-* #,##0.00\ [$€-1]_-;\-* #,##0.00\ [$€-1]_-;_-* &quot;-&quot;??\ [$€-1]_-;_-@_-"/>
    <numFmt numFmtId="179" formatCode="_-* #,##0.00000\ _k_n_-;\-* #,##0.00000\ _k_n_-;_-* &quot;-&quot;??\ _k_n_-;_-@_-"/>
    <numFmt numFmtId="180" formatCode="_-* #,##0.00\ [$kn-41A]_-;\-* #,##0.00\ [$kn-41A]_-;_-* &quot;-&quot;??\ [$kn-41A]_-;_-@_-"/>
    <numFmt numFmtId="181" formatCode="00000000"/>
    <numFmt numFmtId="182" formatCode="?0.00"/>
    <numFmt numFmtId="183" formatCode="??0.00"/>
    <numFmt numFmtId="184" formatCode="?,??0.00"/>
    <numFmt numFmtId="185" formatCode="?"/>
    <numFmt numFmtId="186" formatCode="??,??0.00"/>
    <numFmt numFmtId="187" formatCode="#,##0.00\ [$€-1];[Red]\-#,##0.00\ [$€-1]"/>
    <numFmt numFmtId="188" formatCode="\-??,??0.00;\-??,??0.00"/>
    <numFmt numFmtId="189" formatCode="\-?,??0.00;\-?,??0.00"/>
    <numFmt numFmtId="190" formatCode="\-??0.00;\-??0.00"/>
    <numFmt numFmtId="191" formatCode="\-?0.00;\-?0.00"/>
    <numFmt numFmtId="192" formatCode="\-0.00;\-0.00"/>
    <numFmt numFmtId="193" formatCode="???,??0.00"/>
    <numFmt numFmtId="194" formatCode="\-???,??0.00;\-???,??0.00"/>
  </numFmts>
  <fonts count="194">
    <font>
      <sz val="10"/>
      <name val="Arial"/>
      <family val="0"/>
    </font>
    <font>
      <sz val="8"/>
      <name val="Arial"/>
      <family val="2"/>
    </font>
    <font>
      <sz val="11"/>
      <name val="Arial"/>
      <family val="2"/>
    </font>
    <font>
      <sz val="8"/>
      <name val="Times New Roman"/>
      <family val="1"/>
    </font>
    <font>
      <sz val="10"/>
      <name val="Times New Roman"/>
      <family val="1"/>
    </font>
    <font>
      <sz val="7.5"/>
      <name val="Times New Roman"/>
      <family val="1"/>
    </font>
    <font>
      <b/>
      <sz val="7.5"/>
      <color indexed="8"/>
      <name val="Times New Roman"/>
      <family val="1"/>
    </font>
    <font>
      <b/>
      <sz val="8"/>
      <color indexed="8"/>
      <name val="Times New Roman"/>
      <family val="1"/>
    </font>
    <font>
      <b/>
      <sz val="6.5"/>
      <color indexed="8"/>
      <name val="Times New Roman"/>
      <family val="1"/>
    </font>
    <font>
      <sz val="6.5"/>
      <name val="Times New Roman"/>
      <family val="1"/>
    </font>
    <font>
      <sz val="6.5"/>
      <color indexed="54"/>
      <name val="Times New Roman"/>
      <family val="1"/>
    </font>
    <font>
      <b/>
      <sz val="6.5"/>
      <name val="Times New Roman"/>
      <family val="1"/>
    </font>
    <font>
      <sz val="6.5"/>
      <color indexed="8"/>
      <name val="Times New Roman"/>
      <family val="1"/>
    </font>
    <font>
      <b/>
      <sz val="6.5"/>
      <color indexed="10"/>
      <name val="Times New Roman"/>
      <family val="1"/>
    </font>
    <font>
      <b/>
      <u val="singleAccounting"/>
      <sz val="6.5"/>
      <color indexed="10"/>
      <name val="Times New Roman"/>
      <family val="1"/>
    </font>
    <font>
      <b/>
      <sz val="7"/>
      <color indexed="8"/>
      <name val="Times New Roman"/>
      <family val="1"/>
    </font>
    <font>
      <sz val="9"/>
      <name val="Times New Roman"/>
      <family val="1"/>
    </font>
    <font>
      <b/>
      <sz val="5"/>
      <color indexed="8"/>
      <name val="Times New Roman"/>
      <family val="1"/>
    </font>
    <font>
      <b/>
      <sz val="6"/>
      <name val="Times New Roman"/>
      <family val="1"/>
    </font>
    <font>
      <b/>
      <sz val="6.5"/>
      <color indexed="12"/>
      <name val="Times New Roman"/>
      <family val="1"/>
    </font>
    <font>
      <b/>
      <u val="single"/>
      <sz val="6.5"/>
      <color indexed="10"/>
      <name val="Times New Roman"/>
      <family val="1"/>
    </font>
    <font>
      <b/>
      <u val="single"/>
      <sz val="8"/>
      <name val="Times New Roman"/>
      <family val="1"/>
    </font>
    <font>
      <sz val="8"/>
      <color indexed="8"/>
      <name val="Times New Roman"/>
      <family val="1"/>
    </font>
    <font>
      <b/>
      <sz val="6"/>
      <color indexed="8"/>
      <name val="Times New Roman"/>
      <family val="1"/>
    </font>
    <font>
      <sz val="6"/>
      <name val="Times New Roman"/>
      <family val="1"/>
    </font>
    <font>
      <b/>
      <u val="single"/>
      <sz val="6"/>
      <name val="Times New Roman"/>
      <family val="1"/>
    </font>
    <font>
      <sz val="11"/>
      <name val="Times New Roman"/>
      <family val="1"/>
    </font>
    <font>
      <b/>
      <sz val="7.5"/>
      <name val="Times New Roman"/>
      <family val="1"/>
    </font>
    <font>
      <sz val="7"/>
      <name val="Times New Roman"/>
      <family val="1"/>
    </font>
    <font>
      <b/>
      <u val="singleAccounting"/>
      <sz val="6.5"/>
      <color indexed="8"/>
      <name val="Times New Roman"/>
      <family val="1"/>
    </font>
    <font>
      <b/>
      <sz val="5"/>
      <name val="Times New Roman"/>
      <family val="1"/>
    </font>
    <font>
      <sz val="9"/>
      <color indexed="8"/>
      <name val="Times New Roman"/>
      <family val="1"/>
    </font>
    <font>
      <u val="single"/>
      <sz val="8"/>
      <name val="Times New Roman"/>
      <family val="1"/>
    </font>
    <font>
      <b/>
      <sz val="8"/>
      <name val="Times New Roman"/>
      <family val="1"/>
    </font>
    <font>
      <b/>
      <sz val="9"/>
      <name val="Times New Roman"/>
      <family val="1"/>
    </font>
    <font>
      <sz val="8"/>
      <color indexed="12"/>
      <name val="Times New Roman"/>
      <family val="1"/>
    </font>
    <font>
      <b/>
      <sz val="8"/>
      <color indexed="12"/>
      <name val="Times New Roman"/>
      <family val="1"/>
    </font>
    <font>
      <sz val="8"/>
      <color indexed="63"/>
      <name val="Times New Roman"/>
      <family val="1"/>
    </font>
    <font>
      <b/>
      <u val="singleAccounting"/>
      <sz val="8"/>
      <color indexed="63"/>
      <name val="Times New Roman"/>
      <family val="1"/>
    </font>
    <font>
      <b/>
      <sz val="9"/>
      <name val="Segoe UI"/>
      <family val="2"/>
    </font>
    <font>
      <sz val="9"/>
      <name val="Segoe UI"/>
      <family val="2"/>
    </font>
    <font>
      <sz val="9"/>
      <name val="Arial"/>
      <family val="2"/>
    </font>
    <font>
      <b/>
      <sz val="10"/>
      <color indexed="8"/>
      <name val="Times New Roman"/>
      <family val="1"/>
    </font>
    <font>
      <b/>
      <sz val="10"/>
      <name val="Times New Roman"/>
      <family val="1"/>
    </font>
    <font>
      <b/>
      <u val="single"/>
      <sz val="10"/>
      <name val="Times New Roman"/>
      <family val="1"/>
    </font>
    <font>
      <b/>
      <u val="singleAccounting"/>
      <sz val="10"/>
      <name val="Times New Roman"/>
      <family val="1"/>
    </font>
    <font>
      <u val="single"/>
      <sz val="10"/>
      <name val="Times New Roman"/>
      <family val="1"/>
    </font>
    <font>
      <sz val="9"/>
      <color indexed="8"/>
      <name val="Arial"/>
      <family val="2"/>
    </font>
    <font>
      <b/>
      <sz val="14.5"/>
      <color indexed="9"/>
      <name val="Arial"/>
      <family val="2"/>
    </font>
    <font>
      <sz val="8.5"/>
      <color indexed="8"/>
      <name val="Arial"/>
      <family val="2"/>
    </font>
    <font>
      <u val="single"/>
      <sz val="10"/>
      <name val="Arial"/>
      <family val="2"/>
    </font>
    <font>
      <b/>
      <sz val="8.5"/>
      <name val="Arial"/>
      <family val="2"/>
    </font>
    <font>
      <u val="single"/>
      <sz val="8.5"/>
      <color indexed="8"/>
      <name val="Arial"/>
      <family val="2"/>
    </font>
    <font>
      <b/>
      <u val="single"/>
      <sz val="8.5"/>
      <color indexed="8"/>
      <name val="Arial"/>
      <family val="2"/>
    </font>
    <font>
      <sz val="5.5"/>
      <name val="Times New Roman"/>
      <family val="1"/>
    </font>
    <font>
      <sz val="5"/>
      <name val="Times New Roman"/>
      <family val="1"/>
    </font>
    <font>
      <b/>
      <u val="singleAccounting"/>
      <sz val="6.5"/>
      <name val="Times New Roman"/>
      <family val="1"/>
    </font>
    <font>
      <b/>
      <u val="single"/>
      <sz val="6.5"/>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6"/>
      <color indexed="23"/>
      <name val="Times New Roman"/>
      <family val="1"/>
    </font>
    <font>
      <b/>
      <sz val="6.5"/>
      <color indexed="23"/>
      <name val="Times New Roman"/>
      <family val="1"/>
    </font>
    <font>
      <sz val="7"/>
      <color indexed="8"/>
      <name val="Times New Roman"/>
      <family val="1"/>
    </font>
    <font>
      <b/>
      <u val="single"/>
      <sz val="6.5"/>
      <color indexed="23"/>
      <name val="Times New Roman"/>
      <family val="1"/>
    </font>
    <font>
      <b/>
      <u val="single"/>
      <sz val="10"/>
      <color indexed="8"/>
      <name val="Times New Roman"/>
      <family val="1"/>
    </font>
    <font>
      <b/>
      <sz val="6"/>
      <color indexed="23"/>
      <name val="Times New Roman"/>
      <family val="1"/>
    </font>
    <font>
      <b/>
      <sz val="6"/>
      <color indexed="30"/>
      <name val="Times New Roman"/>
      <family val="1"/>
    </font>
    <font>
      <b/>
      <sz val="6.5"/>
      <color indexed="30"/>
      <name val="Times New Roman"/>
      <family val="1"/>
    </font>
    <font>
      <b/>
      <u val="singleAccounting"/>
      <sz val="6"/>
      <color indexed="23"/>
      <name val="Times New Roman"/>
      <family val="1"/>
    </font>
    <font>
      <b/>
      <u val="singleAccounting"/>
      <sz val="6.5"/>
      <color indexed="30"/>
      <name val="Times New Roman"/>
      <family val="1"/>
    </font>
    <font>
      <b/>
      <u val="singleAccounting"/>
      <sz val="6"/>
      <color indexed="55"/>
      <name val="Times New Roman"/>
      <family val="1"/>
    </font>
    <font>
      <b/>
      <u val="singleAccounting"/>
      <sz val="6.5"/>
      <color indexed="23"/>
      <name val="Times New Roman"/>
      <family val="1"/>
    </font>
    <font>
      <sz val="6.5"/>
      <color indexed="10"/>
      <name val="Times New Roman"/>
      <family val="1"/>
    </font>
    <font>
      <b/>
      <u val="single"/>
      <sz val="6"/>
      <color indexed="23"/>
      <name val="Times New Roman"/>
      <family val="1"/>
    </font>
    <font>
      <b/>
      <u val="single"/>
      <sz val="6"/>
      <color indexed="8"/>
      <name val="Times New Roman"/>
      <family val="1"/>
    </font>
    <font>
      <sz val="6"/>
      <color indexed="8"/>
      <name val="Times New Roman"/>
      <family val="1"/>
    </font>
    <font>
      <b/>
      <u val="single"/>
      <sz val="6.5"/>
      <color indexed="30"/>
      <name val="Times New Roman"/>
      <family val="1"/>
    </font>
    <font>
      <sz val="6.5"/>
      <color indexed="9"/>
      <name val="Times New Roman"/>
      <family val="1"/>
    </font>
    <font>
      <b/>
      <u val="single"/>
      <sz val="6.5"/>
      <color indexed="8"/>
      <name val="Times New Roman"/>
      <family val="1"/>
    </font>
    <font>
      <b/>
      <sz val="9"/>
      <color indexed="23"/>
      <name val="Times New Roman"/>
      <family val="1"/>
    </font>
    <font>
      <b/>
      <u val="single"/>
      <sz val="7"/>
      <color indexed="8"/>
      <name val="Times New Roman"/>
      <family val="1"/>
    </font>
    <font>
      <sz val="10"/>
      <color indexed="8"/>
      <name val="Times New Roman"/>
      <family val="1"/>
    </font>
    <font>
      <u val="single"/>
      <sz val="8"/>
      <color indexed="8"/>
      <name val="Times New Roman"/>
      <family val="1"/>
    </font>
    <font>
      <sz val="8"/>
      <color indexed="21"/>
      <name val="Times New Roman"/>
      <family val="1"/>
    </font>
    <font>
      <u val="single"/>
      <sz val="8"/>
      <color indexed="21"/>
      <name val="Times New Roman"/>
      <family val="1"/>
    </font>
    <font>
      <u val="singleAccounting"/>
      <sz val="8"/>
      <color indexed="21"/>
      <name val="Times New Roman"/>
      <family val="1"/>
    </font>
    <font>
      <u val="singleAccounting"/>
      <sz val="8"/>
      <color indexed="8"/>
      <name val="Times New Roman"/>
      <family val="1"/>
    </font>
    <font>
      <b/>
      <sz val="8"/>
      <color indexed="21"/>
      <name val="Times New Roman"/>
      <family val="1"/>
    </font>
    <font>
      <b/>
      <sz val="8"/>
      <color indexed="10"/>
      <name val="Times New Roman"/>
      <family val="1"/>
    </font>
    <font>
      <sz val="10"/>
      <color indexed="23"/>
      <name val="Times New Roman"/>
      <family val="1"/>
    </font>
    <font>
      <sz val="10"/>
      <color indexed="8"/>
      <name val="Arial"/>
      <family val="2"/>
    </font>
    <font>
      <b/>
      <sz val="6.5"/>
      <color indexed="55"/>
      <name val="Times New Roman"/>
      <family val="1"/>
    </font>
    <font>
      <sz val="6"/>
      <color indexed="55"/>
      <name val="Times New Roman"/>
      <family val="1"/>
    </font>
    <font>
      <sz val="5.5"/>
      <color indexed="55"/>
      <name val="Times New Roman"/>
      <family val="1"/>
    </font>
    <font>
      <sz val="6"/>
      <color indexed="19"/>
      <name val="Times New Roman"/>
      <family val="1"/>
    </font>
    <font>
      <sz val="5.5"/>
      <color indexed="9"/>
      <name val="Times New Roman"/>
      <family val="1"/>
    </font>
    <font>
      <sz val="6.5"/>
      <color indexed="55"/>
      <name val="Times New Roman"/>
      <family val="1"/>
    </font>
    <font>
      <sz val="5"/>
      <color indexed="55"/>
      <name val="Times New Roman"/>
      <family val="1"/>
    </font>
    <font>
      <b/>
      <u val="singleAccounting"/>
      <sz val="5"/>
      <color indexed="23"/>
      <name val="Times New Roman"/>
      <family val="1"/>
    </font>
    <font>
      <b/>
      <u val="singleAccounting"/>
      <sz val="5.5"/>
      <color indexed="23"/>
      <name val="Times New Roman"/>
      <family val="1"/>
    </font>
    <font>
      <sz val="10"/>
      <color indexed="57"/>
      <name val="Arial"/>
      <family val="2"/>
    </font>
    <font>
      <b/>
      <sz val="5.5"/>
      <color indexed="8"/>
      <name val="Times New Roman"/>
      <family val="1"/>
    </font>
    <font>
      <b/>
      <sz val="6.5"/>
      <color indexed="62"/>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6"/>
      <color theme="0" tint="-0.4999699890613556"/>
      <name val="Times New Roman"/>
      <family val="1"/>
    </font>
    <font>
      <b/>
      <sz val="6.5"/>
      <color theme="0" tint="-0.4999699890613556"/>
      <name val="Times New Roman"/>
      <family val="1"/>
    </font>
    <font>
      <sz val="6.5"/>
      <color theme="1"/>
      <name val="Times New Roman"/>
      <family val="1"/>
    </font>
    <font>
      <sz val="7"/>
      <color theme="1"/>
      <name val="Times New Roman"/>
      <family val="1"/>
    </font>
    <font>
      <b/>
      <u val="single"/>
      <sz val="6.5"/>
      <color theme="0" tint="-0.4999699890613556"/>
      <name val="Times New Roman"/>
      <family val="1"/>
    </font>
    <font>
      <b/>
      <u val="single"/>
      <sz val="10"/>
      <color theme="1"/>
      <name val="Times New Roman"/>
      <family val="1"/>
    </font>
    <font>
      <b/>
      <sz val="6"/>
      <color theme="0" tint="-0.4999699890613556"/>
      <name val="Times New Roman"/>
      <family val="1"/>
    </font>
    <font>
      <b/>
      <sz val="6"/>
      <color rgb="FF0070C0"/>
      <name val="Times New Roman"/>
      <family val="1"/>
    </font>
    <font>
      <b/>
      <sz val="6.5"/>
      <color rgb="FF0070C0"/>
      <name val="Times New Roman"/>
      <family val="1"/>
    </font>
    <font>
      <b/>
      <u val="singleAccounting"/>
      <sz val="6"/>
      <color theme="0" tint="-0.4999699890613556"/>
      <name val="Times New Roman"/>
      <family val="1"/>
    </font>
    <font>
      <b/>
      <u val="singleAccounting"/>
      <sz val="6.5"/>
      <color rgb="FF0070C0"/>
      <name val="Times New Roman"/>
      <family val="1"/>
    </font>
    <font>
      <b/>
      <u val="singleAccounting"/>
      <sz val="6.5"/>
      <color rgb="FFFF0000"/>
      <name val="Times New Roman"/>
      <family val="1"/>
    </font>
    <font>
      <b/>
      <u val="singleAccounting"/>
      <sz val="6"/>
      <color theme="0" tint="-0.3499799966812134"/>
      <name val="Times New Roman"/>
      <family val="1"/>
    </font>
    <font>
      <b/>
      <sz val="6.5"/>
      <color rgb="FFFF0000"/>
      <name val="Times New Roman"/>
      <family val="1"/>
    </font>
    <font>
      <b/>
      <u val="singleAccounting"/>
      <sz val="6.5"/>
      <color theme="0" tint="-0.4999699890613556"/>
      <name val="Times New Roman"/>
      <family val="1"/>
    </font>
    <font>
      <sz val="6.5"/>
      <color rgb="FFFF0000"/>
      <name val="Times New Roman"/>
      <family val="1"/>
    </font>
    <font>
      <b/>
      <u val="single"/>
      <sz val="6"/>
      <color theme="0" tint="-0.4999699890613556"/>
      <name val="Times New Roman"/>
      <family val="1"/>
    </font>
    <font>
      <b/>
      <u val="single"/>
      <sz val="6"/>
      <color theme="1"/>
      <name val="Times New Roman"/>
      <family val="1"/>
    </font>
    <font>
      <sz val="6"/>
      <color theme="1"/>
      <name val="Times New Roman"/>
      <family val="1"/>
    </font>
    <font>
      <b/>
      <sz val="6"/>
      <color theme="1"/>
      <name val="Times New Roman"/>
      <family val="1"/>
    </font>
    <font>
      <b/>
      <sz val="6.5"/>
      <color theme="1"/>
      <name val="Times New Roman"/>
      <family val="1"/>
    </font>
    <font>
      <b/>
      <u val="single"/>
      <sz val="6.5"/>
      <color rgb="FF0070C0"/>
      <name val="Times New Roman"/>
      <family val="1"/>
    </font>
    <font>
      <b/>
      <sz val="8"/>
      <color theme="1"/>
      <name val="Times New Roman"/>
      <family val="1"/>
    </font>
    <font>
      <sz val="6.5"/>
      <color theme="0"/>
      <name val="Times New Roman"/>
      <family val="1"/>
    </font>
    <font>
      <b/>
      <u val="single"/>
      <sz val="6.5"/>
      <color theme="1"/>
      <name val="Times New Roman"/>
      <family val="1"/>
    </font>
    <font>
      <b/>
      <u val="singleAccounting"/>
      <sz val="6.5"/>
      <color theme="1"/>
      <name val="Times New Roman"/>
      <family val="1"/>
    </font>
    <font>
      <b/>
      <sz val="9"/>
      <color theme="0" tint="-0.4999699890613556"/>
      <name val="Times New Roman"/>
      <family val="1"/>
    </font>
    <font>
      <b/>
      <u val="single"/>
      <sz val="7"/>
      <color theme="1"/>
      <name val="Times New Roman"/>
      <family val="1"/>
    </font>
    <font>
      <sz val="8"/>
      <color theme="1"/>
      <name val="Times New Roman"/>
      <family val="1"/>
    </font>
    <font>
      <sz val="10"/>
      <color theme="1"/>
      <name val="Times New Roman"/>
      <family val="1"/>
    </font>
    <font>
      <sz val="8"/>
      <color rgb="FF000000"/>
      <name val="Times New Roman"/>
      <family val="1"/>
    </font>
    <font>
      <u val="single"/>
      <sz val="8"/>
      <color theme="1"/>
      <name val="Times New Roman"/>
      <family val="1"/>
    </font>
    <font>
      <sz val="8"/>
      <color theme="8" tint="-0.4999699890613556"/>
      <name val="Times New Roman"/>
      <family val="1"/>
    </font>
    <font>
      <u val="single"/>
      <sz val="8"/>
      <color theme="8" tint="-0.4999699890613556"/>
      <name val="Times New Roman"/>
      <family val="1"/>
    </font>
    <font>
      <u val="singleAccounting"/>
      <sz val="8"/>
      <color theme="8" tint="-0.4999699890613556"/>
      <name val="Times New Roman"/>
      <family val="1"/>
    </font>
    <font>
      <u val="singleAccounting"/>
      <sz val="8"/>
      <color theme="1"/>
      <name val="Times New Roman"/>
      <family val="1"/>
    </font>
    <font>
      <b/>
      <sz val="8"/>
      <color theme="8" tint="-0.4999699890613556"/>
      <name val="Times New Roman"/>
      <family val="1"/>
    </font>
    <font>
      <b/>
      <sz val="8"/>
      <color rgb="FFFF0000"/>
      <name val="Times New Roman"/>
      <family val="1"/>
    </font>
    <font>
      <sz val="8"/>
      <color rgb="FF0000FF"/>
      <name val="Times New Roman"/>
      <family val="1"/>
    </font>
    <font>
      <sz val="10"/>
      <color theme="0" tint="-0.4999699890613556"/>
      <name val="Times New Roman"/>
      <family val="1"/>
    </font>
    <font>
      <b/>
      <sz val="10"/>
      <color theme="1"/>
      <name val="Times New Roman"/>
      <family val="1"/>
    </font>
    <font>
      <sz val="9"/>
      <color theme="1"/>
      <name val="Arial"/>
      <family val="2"/>
    </font>
    <font>
      <sz val="10"/>
      <color theme="1"/>
      <name val="Arial"/>
      <family val="2"/>
    </font>
    <font>
      <sz val="8.5"/>
      <color theme="1"/>
      <name val="Arial"/>
      <family val="2"/>
    </font>
    <font>
      <b/>
      <sz val="6.5"/>
      <color theme="0" tint="-0.3499799966812134"/>
      <name val="Times New Roman"/>
      <family val="1"/>
    </font>
    <font>
      <sz val="6"/>
      <color theme="0" tint="-0.3499799966812134"/>
      <name val="Times New Roman"/>
      <family val="1"/>
    </font>
    <font>
      <sz val="5.5"/>
      <color theme="0" tint="-0.3499799966812134"/>
      <name val="Times New Roman"/>
      <family val="1"/>
    </font>
    <font>
      <b/>
      <sz val="6.5"/>
      <color theme="1" tint="0.49998000264167786"/>
      <name val="Times New Roman"/>
      <family val="1"/>
    </font>
    <font>
      <sz val="6"/>
      <color theme="2" tint="-0.4999699890613556"/>
      <name val="Times New Roman"/>
      <family val="1"/>
    </font>
    <font>
      <sz val="5.5"/>
      <color theme="0"/>
      <name val="Times New Roman"/>
      <family val="1"/>
    </font>
    <font>
      <sz val="6.5"/>
      <color theme="0" tint="-0.3499799966812134"/>
      <name val="Times New Roman"/>
      <family val="1"/>
    </font>
    <font>
      <sz val="5"/>
      <color theme="0" tint="-0.3499799966812134"/>
      <name val="Times New Roman"/>
      <family val="1"/>
    </font>
    <font>
      <b/>
      <u val="singleAccounting"/>
      <sz val="5"/>
      <color theme="0" tint="-0.4999699890613556"/>
      <name val="Times New Roman"/>
      <family val="1"/>
    </font>
    <font>
      <b/>
      <u val="singleAccounting"/>
      <sz val="6.5"/>
      <color theme="1" tint="0.04998999834060669"/>
      <name val="Times New Roman"/>
      <family val="1"/>
    </font>
    <font>
      <b/>
      <u val="singleAccounting"/>
      <sz val="5.5"/>
      <color theme="0" tint="-0.4999699890613556"/>
      <name val="Times New Roman"/>
      <family val="1"/>
    </font>
    <font>
      <sz val="10"/>
      <color theme="6" tint="-0.24997000396251678"/>
      <name val="Arial"/>
      <family val="2"/>
    </font>
    <font>
      <b/>
      <sz val="6.5"/>
      <color theme="3" tint="0.39998000860214233"/>
      <name val="Times New Roman"/>
      <family val="1"/>
    </font>
    <font>
      <b/>
      <sz val="5.5"/>
      <color theme="1"/>
      <name val="Times New Roman"/>
      <family val="1"/>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0" tint="-0.3499799966812134"/>
        <bgColor indexed="64"/>
      </patternFill>
    </fill>
  </fills>
  <borders count="12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hair"/>
    </border>
    <border>
      <left/>
      <right/>
      <top style="hair"/>
      <bottom style="hair"/>
    </border>
    <border>
      <left style="thin"/>
      <right style="thin"/>
      <top style="thin"/>
      <bottom style="thin"/>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style="hair"/>
    </border>
    <border>
      <left>
        <color indexed="63"/>
      </left>
      <right style="thin"/>
      <top/>
      <bottom/>
    </border>
    <border>
      <left style="thin"/>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style="thin"/>
      <top/>
      <bottom style="thin"/>
    </border>
    <border>
      <left style="hair"/>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bottom/>
    </border>
    <border>
      <left style="medium"/>
      <right style="medium"/>
      <top style="medium"/>
      <bottom>
        <color indexed="63"/>
      </bottom>
    </border>
    <border>
      <left style="medium"/>
      <right style="medium"/>
      <top style="thin"/>
      <bottom style="thin"/>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hair"/>
      <bottom style="medium"/>
    </border>
    <border>
      <left style="thin"/>
      <right>
        <color indexed="63"/>
      </right>
      <top style="hair"/>
      <bottom style="medium"/>
    </border>
    <border>
      <left style="medium"/>
      <right style="thin"/>
      <top style="hair"/>
      <bottom style="medium"/>
    </border>
    <border>
      <left style="thin"/>
      <right style="medium"/>
      <top style="hair"/>
      <bottom style="medium"/>
    </border>
    <border>
      <left>
        <color indexed="63"/>
      </left>
      <right style="thin"/>
      <top style="hair"/>
      <bottom style="medium"/>
    </border>
    <border>
      <left style="thin"/>
      <right style="thin"/>
      <top style="hair"/>
      <bottom style="medium"/>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style="medium"/>
      <right style="medium"/>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color indexed="63"/>
      </right>
      <top style="hair"/>
      <bottom style="medium"/>
    </border>
    <border>
      <left style="medium"/>
      <right style="medium"/>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style="thin"/>
      <top style="hair"/>
      <bottom style="hair"/>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style="medium"/>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medium"/>
    </border>
    <border>
      <left style="thin"/>
      <right style="thin"/>
      <top style="thin"/>
      <bottom>
        <color indexed="63"/>
      </bottom>
    </border>
    <border>
      <left/>
      <right style="medium"/>
      <top style="thin"/>
      <bottom style="medium"/>
    </border>
    <border>
      <left/>
      <right style="medium"/>
      <top style="thin"/>
      <bottom style="thin"/>
    </border>
    <border>
      <left style="medium"/>
      <right style="thin"/>
      <top style="thin"/>
      <bottom/>
    </border>
    <border>
      <left style="medium"/>
      <right style="medium"/>
      <top style="thin"/>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medium"/>
    </border>
    <border>
      <left style="hair"/>
      <right style="hair"/>
      <top style="thin"/>
      <bottom style="thin"/>
    </border>
    <border>
      <left style="thin"/>
      <right style="hair"/>
      <top style="thin"/>
      <bottom style="thin"/>
    </border>
    <border>
      <left style="hair"/>
      <right style="thin"/>
      <top style="thin"/>
      <bottom style="thin"/>
    </border>
    <border>
      <left style="thin"/>
      <right style="thin"/>
      <top>
        <color indexed="63"/>
      </top>
      <bottom>
        <color indexed="63"/>
      </bottom>
    </border>
    <border>
      <left/>
      <right style="hair"/>
      <top style="hair"/>
      <bottom style="hair"/>
    </border>
    <border>
      <left style="medium"/>
      <right style="thin"/>
      <top style="medium"/>
      <bottom/>
    </border>
    <border>
      <left/>
      <right style="thin"/>
      <top style="medium"/>
      <bottom/>
    </border>
    <border>
      <left style="thin"/>
      <right style="thin"/>
      <top style="medium"/>
      <bottom/>
    </border>
    <border>
      <left style="thin"/>
      <right/>
      <top style="medium"/>
      <bottom style="thin"/>
    </border>
    <border>
      <left/>
      <right/>
      <top/>
      <bottom style="medium"/>
    </border>
    <border>
      <left/>
      <right style="thin"/>
      <top/>
      <bottom style="medium"/>
    </border>
    <border>
      <left>
        <color indexed="63"/>
      </left>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0"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0" fillId="19" borderId="1" applyNumberFormat="0" applyFont="0" applyAlignment="0" applyProtection="0"/>
    <xf numFmtId="0" fontId="120"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6" borderId="0" applyNumberFormat="0" applyBorder="0" applyAlignment="0" applyProtection="0"/>
    <xf numFmtId="0" fontId="121" fillId="27" borderId="2" applyNumberFormat="0" applyAlignment="0" applyProtection="0"/>
    <xf numFmtId="0" fontId="122" fillId="27" borderId="3" applyNumberFormat="0" applyAlignment="0" applyProtection="0"/>
    <xf numFmtId="0" fontId="123" fillId="28" borderId="0" applyNumberFormat="0" applyBorder="0" applyAlignment="0" applyProtection="0"/>
    <xf numFmtId="0" fontId="124" fillId="0" borderId="0" applyNumberFormat="0" applyFill="0" applyBorder="0" applyAlignment="0" applyProtection="0"/>
    <xf numFmtId="0" fontId="125" fillId="0" borderId="4" applyNumberFormat="0" applyFill="0" applyAlignment="0" applyProtection="0"/>
    <xf numFmtId="0" fontId="126" fillId="0" borderId="5" applyNumberFormat="0" applyFill="0" applyAlignment="0" applyProtection="0"/>
    <xf numFmtId="0" fontId="127" fillId="0" borderId="6" applyNumberFormat="0" applyFill="0" applyAlignment="0" applyProtection="0"/>
    <xf numFmtId="0" fontId="127" fillId="0" borderId="0" applyNumberFormat="0" applyFill="0" applyBorder="0" applyAlignment="0" applyProtection="0"/>
    <xf numFmtId="0" fontId="128" fillId="29"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29" fillId="0" borderId="7" applyNumberFormat="0" applyFill="0" applyAlignment="0" applyProtection="0"/>
    <xf numFmtId="0" fontId="130" fillId="30" borderId="8"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9" applyNumberFormat="0" applyFill="0" applyAlignment="0" applyProtection="0"/>
    <xf numFmtId="0" fontId="134"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cellStyleXfs>
  <cellXfs count="744">
    <xf numFmtId="0" fontId="0" fillId="0" borderId="0" xfId="0" applyAlignment="1">
      <alignment/>
    </xf>
    <xf numFmtId="0" fontId="2" fillId="0" borderId="0" xfId="0" applyFont="1" applyAlignment="1">
      <alignment/>
    </xf>
    <xf numFmtId="0" fontId="2" fillId="32" borderId="0" xfId="0" applyFont="1" applyFill="1" applyAlignment="1">
      <alignment/>
    </xf>
    <xf numFmtId="0" fontId="5" fillId="0" borderId="0" xfId="0" applyFont="1" applyAlignment="1">
      <alignment/>
    </xf>
    <xf numFmtId="0" fontId="6" fillId="32" borderId="0" xfId="0" applyFont="1" applyFill="1" applyAlignment="1">
      <alignment horizontal="right"/>
    </xf>
    <xf numFmtId="0" fontId="9" fillId="0" borderId="0" xfId="0" applyFont="1" applyBorder="1" applyAlignment="1">
      <alignment/>
    </xf>
    <xf numFmtId="0" fontId="9" fillId="0" borderId="0" xfId="0" applyFont="1" applyAlignment="1">
      <alignment/>
    </xf>
    <xf numFmtId="0" fontId="2" fillId="0" borderId="0" xfId="0" applyFont="1" applyBorder="1" applyAlignment="1">
      <alignment/>
    </xf>
    <xf numFmtId="0" fontId="135" fillId="0" borderId="0" xfId="0" applyFont="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center"/>
    </xf>
    <xf numFmtId="0" fontId="8" fillId="32" borderId="12" xfId="0" applyFont="1" applyFill="1" applyBorder="1" applyAlignment="1">
      <alignment horizontal="left" wrapText="1"/>
    </xf>
    <xf numFmtId="0" fontId="12" fillId="32" borderId="12" xfId="0" applyFont="1" applyFill="1" applyBorder="1" applyAlignment="1">
      <alignment horizontal="right" wrapText="1"/>
    </xf>
    <xf numFmtId="0" fontId="11" fillId="32" borderId="12" xfId="0" applyFont="1" applyFill="1" applyBorder="1" applyAlignment="1">
      <alignment horizontal="left" wrapText="1"/>
    </xf>
    <xf numFmtId="0" fontId="9" fillId="32" borderId="12" xfId="0" applyFont="1" applyFill="1" applyBorder="1" applyAlignment="1">
      <alignment horizontal="right" wrapText="1"/>
    </xf>
    <xf numFmtId="0" fontId="136" fillId="32" borderId="12" xfId="0" applyFont="1" applyFill="1" applyBorder="1" applyAlignment="1">
      <alignment horizontal="right" wrapText="1"/>
    </xf>
    <xf numFmtId="0" fontId="137" fillId="32" borderId="12" xfId="0" applyFont="1" applyFill="1" applyBorder="1" applyAlignment="1">
      <alignment horizontal="right" wrapText="1"/>
    </xf>
    <xf numFmtId="0" fontId="137" fillId="32" borderId="12" xfId="0" applyFont="1" applyFill="1" applyBorder="1" applyAlignment="1">
      <alignment horizontal="right"/>
    </xf>
    <xf numFmtId="0" fontId="8" fillId="33" borderId="12" xfId="0" applyFont="1" applyFill="1" applyBorder="1" applyAlignment="1">
      <alignment horizontal="left" wrapText="1"/>
    </xf>
    <xf numFmtId="0" fontId="11" fillId="32" borderId="12" xfId="0" applyFont="1" applyFill="1" applyBorder="1" applyAlignment="1">
      <alignment horizontal="left" vertical="distributed" wrapText="1"/>
    </xf>
    <xf numFmtId="0" fontId="12" fillId="32" borderId="12" xfId="0" applyFont="1" applyFill="1" applyBorder="1" applyAlignment="1">
      <alignment horizontal="left" wrapText="1"/>
    </xf>
    <xf numFmtId="0" fontId="12" fillId="34" borderId="12" xfId="0" applyFont="1" applyFill="1" applyBorder="1" applyAlignment="1">
      <alignment horizontal="left" wrapText="1"/>
    </xf>
    <xf numFmtId="0" fontId="17" fillId="32" borderId="0" xfId="0" applyFont="1" applyFill="1" applyAlignment="1">
      <alignment/>
    </xf>
    <xf numFmtId="0" fontId="3" fillId="0" borderId="10" xfId="0" applyFont="1" applyBorder="1" applyAlignment="1">
      <alignment horizontal="center"/>
    </xf>
    <xf numFmtId="0" fontId="22" fillId="32" borderId="11" xfId="0" applyFont="1" applyFill="1" applyBorder="1" applyAlignment="1">
      <alignment wrapText="1"/>
    </xf>
    <xf numFmtId="0" fontId="18" fillId="0" borderId="10" xfId="0" applyFont="1" applyBorder="1" applyAlignment="1">
      <alignment horizontal="center"/>
    </xf>
    <xf numFmtId="0" fontId="18" fillId="0" borderId="11" xfId="0" applyFont="1" applyBorder="1" applyAlignment="1">
      <alignment horizontal="center"/>
    </xf>
    <xf numFmtId="165" fontId="23" fillId="32" borderId="11" xfId="62" applyFont="1" applyFill="1" applyBorder="1" applyAlignment="1">
      <alignment horizontal="right"/>
    </xf>
    <xf numFmtId="0" fontId="21" fillId="0" borderId="0" xfId="0" applyFont="1" applyBorder="1" applyAlignment="1">
      <alignment horizontal="center"/>
    </xf>
    <xf numFmtId="0" fontId="25" fillId="0" borderId="0" xfId="0" applyFont="1" applyBorder="1" applyAlignment="1">
      <alignment horizontal="center"/>
    </xf>
    <xf numFmtId="0" fontId="138" fillId="0" borderId="13" xfId="0" applyFont="1" applyBorder="1" applyAlignment="1">
      <alignment horizontal="center" vertical="center" wrapText="1"/>
    </xf>
    <xf numFmtId="0" fontId="138" fillId="0" borderId="14" xfId="0" applyFont="1" applyBorder="1" applyAlignment="1">
      <alignment vertical="center" wrapText="1"/>
    </xf>
    <xf numFmtId="0" fontId="138" fillId="0" borderId="15" xfId="0" applyFont="1" applyBorder="1" applyAlignment="1">
      <alignment vertical="center" wrapText="1"/>
    </xf>
    <xf numFmtId="0" fontId="138" fillId="0" borderId="16" xfId="0" applyFont="1" applyBorder="1" applyAlignment="1">
      <alignment horizontal="center" vertical="center" wrapText="1"/>
    </xf>
    <xf numFmtId="165" fontId="23" fillId="32" borderId="0" xfId="62" applyFont="1" applyFill="1" applyBorder="1" applyAlignment="1">
      <alignment horizontal="right"/>
    </xf>
    <xf numFmtId="0" fontId="138" fillId="0" borderId="13" xfId="0" applyFont="1" applyBorder="1" applyAlignment="1">
      <alignment horizontal="center"/>
    </xf>
    <xf numFmtId="0" fontId="4" fillId="0" borderId="0" xfId="0" applyFont="1" applyAlignment="1">
      <alignment/>
    </xf>
    <xf numFmtId="0" fontId="138" fillId="0" borderId="14" xfId="0" applyFont="1" applyBorder="1" applyAlignment="1">
      <alignment horizontal="left" vertical="center" wrapText="1"/>
    </xf>
    <xf numFmtId="0" fontId="138" fillId="0" borderId="13" xfId="0" applyFont="1" applyBorder="1" applyAlignment="1">
      <alignment horizontal="left" vertical="center" wrapText="1"/>
    </xf>
    <xf numFmtId="0" fontId="138" fillId="0" borderId="17" xfId="0" applyFont="1" applyBorder="1" applyAlignment="1">
      <alignment horizontal="left" vertical="center" wrapText="1"/>
    </xf>
    <xf numFmtId="0" fontId="9" fillId="0" borderId="18" xfId="0" applyFont="1" applyBorder="1" applyAlignment="1">
      <alignment/>
    </xf>
    <xf numFmtId="0" fontId="9" fillId="0" borderId="19" xfId="0" applyFont="1" applyBorder="1" applyAlignment="1">
      <alignment/>
    </xf>
    <xf numFmtId="0" fontId="139" fillId="32" borderId="12" xfId="0" applyFont="1" applyFill="1" applyBorder="1" applyAlignment="1">
      <alignment horizontal="right" wrapText="1"/>
    </xf>
    <xf numFmtId="0" fontId="140" fillId="0" borderId="20" xfId="0" applyFont="1" applyBorder="1" applyAlignment="1">
      <alignment horizontal="center"/>
    </xf>
    <xf numFmtId="0" fontId="140" fillId="0" borderId="21" xfId="0" applyFont="1" applyBorder="1" applyAlignment="1">
      <alignment horizontal="center"/>
    </xf>
    <xf numFmtId="165" fontId="141" fillId="32" borderId="12" xfId="62" applyFont="1" applyFill="1" applyBorder="1" applyAlignment="1">
      <alignment horizontal="center" wrapText="1"/>
    </xf>
    <xf numFmtId="165" fontId="8" fillId="32" borderId="12" xfId="62" applyFont="1" applyFill="1" applyBorder="1" applyAlignment="1">
      <alignment horizontal="center" wrapText="1"/>
    </xf>
    <xf numFmtId="165" fontId="142" fillId="32" borderId="12" xfId="62" applyFont="1" applyFill="1" applyBorder="1" applyAlignment="1">
      <alignment horizontal="center" wrapText="1"/>
    </xf>
    <xf numFmtId="0" fontId="8" fillId="32" borderId="12" xfId="0" applyFont="1" applyFill="1" applyBorder="1" applyAlignment="1">
      <alignment horizontal="center"/>
    </xf>
    <xf numFmtId="165" fontId="141" fillId="32" borderId="12" xfId="62" applyFont="1" applyFill="1" applyBorder="1" applyAlignment="1">
      <alignment wrapText="1"/>
    </xf>
    <xf numFmtId="165" fontId="8" fillId="32" borderId="12" xfId="62" applyFont="1" applyFill="1" applyBorder="1" applyAlignment="1">
      <alignment wrapText="1"/>
    </xf>
    <xf numFmtId="165" fontId="141" fillId="32" borderId="12" xfId="62" applyFont="1" applyFill="1" applyBorder="1" applyAlignment="1">
      <alignment horizontal="left" wrapText="1"/>
    </xf>
    <xf numFmtId="165" fontId="8" fillId="32" borderId="12" xfId="62" applyFont="1" applyFill="1" applyBorder="1" applyAlignment="1">
      <alignment horizontal="left" wrapText="1"/>
    </xf>
    <xf numFmtId="165" fontId="11" fillId="32" borderId="12" xfId="62" applyFont="1" applyFill="1" applyBorder="1" applyAlignment="1">
      <alignment horizontal="left" wrapText="1"/>
    </xf>
    <xf numFmtId="0" fontId="12" fillId="32" borderId="12" xfId="0" applyFont="1" applyFill="1" applyBorder="1" applyAlignment="1">
      <alignment horizontal="center"/>
    </xf>
    <xf numFmtId="165" fontId="135" fillId="32" borderId="12" xfId="62" applyFont="1" applyFill="1" applyBorder="1" applyAlignment="1">
      <alignment horizontal="left" wrapText="1"/>
    </xf>
    <xf numFmtId="165" fontId="9" fillId="32" borderId="12" xfId="62" applyFont="1" applyFill="1" applyBorder="1" applyAlignment="1">
      <alignment horizontal="left" wrapText="1"/>
    </xf>
    <xf numFmtId="0" fontId="143" fillId="32" borderId="12" xfId="0" applyFont="1" applyFill="1" applyBorder="1" applyAlignment="1">
      <alignment wrapText="1"/>
    </xf>
    <xf numFmtId="0" fontId="143" fillId="32" borderId="12" xfId="0" applyFont="1" applyFill="1" applyBorder="1" applyAlignment="1">
      <alignment horizontal="right"/>
    </xf>
    <xf numFmtId="165" fontId="144" fillId="32" borderId="12" xfId="62" applyFont="1" applyFill="1" applyBorder="1" applyAlignment="1">
      <alignment horizontal="left"/>
    </xf>
    <xf numFmtId="165" fontId="145" fillId="32" borderId="12" xfId="62" applyFont="1" applyFill="1" applyBorder="1" applyAlignment="1">
      <alignment horizontal="left"/>
    </xf>
    <xf numFmtId="0" fontId="135" fillId="0" borderId="12" xfId="0" applyFont="1" applyBorder="1" applyAlignment="1">
      <alignment/>
    </xf>
    <xf numFmtId="0" fontId="9" fillId="0" borderId="12" xfId="0" applyFont="1" applyBorder="1" applyAlignment="1">
      <alignment/>
    </xf>
    <xf numFmtId="0" fontId="8" fillId="32" borderId="12" xfId="0" applyFont="1" applyFill="1" applyBorder="1" applyAlignment="1">
      <alignment/>
    </xf>
    <xf numFmtId="0" fontId="12" fillId="0" borderId="12" xfId="0" applyFont="1" applyBorder="1" applyAlignment="1">
      <alignment/>
    </xf>
    <xf numFmtId="165" fontId="135" fillId="32" borderId="12" xfId="62" applyFont="1" applyFill="1" applyBorder="1" applyAlignment="1">
      <alignment horizontal="left" vertical="center" wrapText="1"/>
    </xf>
    <xf numFmtId="165" fontId="9" fillId="32" borderId="12" xfId="62" applyFont="1" applyFill="1" applyBorder="1" applyAlignment="1">
      <alignment horizontal="left" vertical="center" wrapText="1"/>
    </xf>
    <xf numFmtId="165" fontId="12" fillId="32" borderId="12" xfId="62" applyFont="1" applyFill="1" applyBorder="1" applyAlignment="1">
      <alignment horizontal="right" wrapText="1"/>
    </xf>
    <xf numFmtId="165" fontId="135" fillId="32" borderId="12" xfId="62" applyFont="1" applyFill="1" applyBorder="1" applyAlignment="1">
      <alignment horizontal="right" wrapText="1"/>
    </xf>
    <xf numFmtId="165" fontId="9" fillId="32" borderId="12" xfId="62" applyFont="1" applyFill="1" applyBorder="1" applyAlignment="1">
      <alignment horizontal="right" wrapText="1"/>
    </xf>
    <xf numFmtId="165" fontId="144" fillId="32" borderId="12" xfId="62" applyFont="1" applyFill="1" applyBorder="1" applyAlignment="1">
      <alignment wrapText="1"/>
    </xf>
    <xf numFmtId="165" fontId="146" fillId="32" borderId="12" xfId="62" applyFont="1" applyFill="1" applyBorder="1" applyAlignment="1">
      <alignment wrapText="1"/>
    </xf>
    <xf numFmtId="165" fontId="147" fillId="32" borderId="12" xfId="62" applyFont="1" applyFill="1" applyBorder="1" applyAlignment="1">
      <alignment wrapText="1"/>
    </xf>
    <xf numFmtId="165" fontId="148" fillId="32" borderId="12" xfId="62" applyFont="1" applyFill="1" applyBorder="1" applyAlignment="1">
      <alignment wrapText="1"/>
    </xf>
    <xf numFmtId="0" fontId="135" fillId="32" borderId="12" xfId="0" applyFont="1" applyFill="1" applyBorder="1" applyAlignment="1">
      <alignment/>
    </xf>
    <xf numFmtId="0" fontId="9" fillId="32" borderId="12" xfId="0" applyFont="1" applyFill="1" applyBorder="1" applyAlignment="1">
      <alignment/>
    </xf>
    <xf numFmtId="165" fontId="135" fillId="32" borderId="12" xfId="62" applyFont="1" applyFill="1" applyBorder="1" applyAlignment="1">
      <alignment horizontal="right"/>
    </xf>
    <xf numFmtId="165" fontId="9" fillId="32" borderId="12" xfId="62" applyFont="1" applyFill="1" applyBorder="1" applyAlignment="1">
      <alignment horizontal="right"/>
    </xf>
    <xf numFmtId="0" fontId="8" fillId="32" borderId="12" xfId="0" applyFont="1" applyFill="1" applyBorder="1" applyAlignment="1">
      <alignment horizontal="center" wrapText="1"/>
    </xf>
    <xf numFmtId="165" fontId="136" fillId="32" borderId="12" xfId="62" applyFont="1" applyFill="1" applyBorder="1" applyAlignment="1">
      <alignment horizontal="left" wrapText="1"/>
    </xf>
    <xf numFmtId="165" fontId="149" fillId="32" borderId="12" xfId="62" applyFont="1" applyFill="1" applyBorder="1" applyAlignment="1">
      <alignment horizontal="left" wrapText="1"/>
    </xf>
    <xf numFmtId="165" fontId="11" fillId="32" borderId="12" xfId="62" applyFont="1" applyFill="1" applyBorder="1" applyAlignment="1">
      <alignment horizontal="center" wrapText="1"/>
    </xf>
    <xf numFmtId="0" fontId="11" fillId="32" borderId="12" xfId="0" applyFont="1" applyFill="1" applyBorder="1" applyAlignment="1">
      <alignment horizontal="center" wrapText="1"/>
    </xf>
    <xf numFmtId="165" fontId="150" fillId="32" borderId="12" xfId="62" applyFont="1" applyFill="1" applyBorder="1" applyAlignment="1">
      <alignment horizontal="right" wrapText="1"/>
    </xf>
    <xf numFmtId="0" fontId="10" fillId="32" borderId="12" xfId="0" applyFont="1" applyFill="1" applyBorder="1" applyAlignment="1">
      <alignment horizontal="center" wrapText="1"/>
    </xf>
    <xf numFmtId="165" fontId="24" fillId="32" borderId="12" xfId="62" applyFont="1" applyFill="1" applyBorder="1" applyAlignment="1">
      <alignment horizontal="right" wrapText="1"/>
    </xf>
    <xf numFmtId="0" fontId="12" fillId="32" borderId="12" xfId="0" applyFont="1" applyFill="1" applyBorder="1" applyAlignment="1">
      <alignment horizontal="center" wrapText="1"/>
    </xf>
    <xf numFmtId="165" fontId="18" fillId="32" borderId="12" xfId="62" applyFont="1" applyFill="1" applyBorder="1" applyAlignment="1">
      <alignment horizontal="left" wrapText="1"/>
    </xf>
    <xf numFmtId="165" fontId="151" fillId="32" borderId="12" xfId="62" applyFont="1" applyFill="1" applyBorder="1" applyAlignment="1">
      <alignment horizontal="left" wrapText="1"/>
    </xf>
    <xf numFmtId="165" fontId="139" fillId="32" borderId="12" xfId="62" applyFont="1" applyFill="1" applyBorder="1" applyAlignment="1">
      <alignment horizontal="left" wrapText="1"/>
    </xf>
    <xf numFmtId="165" fontId="152" fillId="35" borderId="12" xfId="62" applyFont="1" applyFill="1" applyBorder="1" applyAlignment="1">
      <alignment horizontal="left" wrapText="1"/>
    </xf>
    <xf numFmtId="0" fontId="11" fillId="32" borderId="12" xfId="0" applyFont="1" applyFill="1" applyBorder="1" applyAlignment="1">
      <alignment horizontal="center"/>
    </xf>
    <xf numFmtId="165" fontId="153" fillId="32" borderId="12" xfId="62" applyFont="1" applyFill="1" applyBorder="1" applyAlignment="1">
      <alignment horizontal="left" wrapText="1"/>
    </xf>
    <xf numFmtId="165" fontId="154" fillId="32" borderId="12" xfId="62" applyFont="1" applyFill="1" applyBorder="1" applyAlignment="1">
      <alignment horizontal="left" wrapText="1"/>
    </xf>
    <xf numFmtId="165" fontId="148" fillId="32" borderId="12" xfId="62" applyFont="1" applyFill="1" applyBorder="1" applyAlignment="1">
      <alignment horizontal="left" wrapText="1"/>
    </xf>
    <xf numFmtId="0" fontId="148" fillId="32" borderId="12" xfId="0" applyFont="1" applyFill="1" applyBorder="1" applyAlignment="1">
      <alignment horizontal="center" wrapText="1"/>
    </xf>
    <xf numFmtId="165" fontId="11" fillId="32" borderId="12" xfId="62" applyFont="1" applyFill="1" applyBorder="1" applyAlignment="1">
      <alignment wrapText="1"/>
    </xf>
    <xf numFmtId="165" fontId="135" fillId="32" borderId="12" xfId="62" applyFont="1" applyFill="1" applyBorder="1" applyAlignment="1">
      <alignment wrapText="1"/>
    </xf>
    <xf numFmtId="165" fontId="9" fillId="32" borderId="12" xfId="62" applyFont="1" applyFill="1" applyBorder="1" applyAlignment="1">
      <alignment wrapText="1"/>
    </xf>
    <xf numFmtId="0" fontId="27" fillId="32" borderId="12" xfId="0" applyFont="1" applyFill="1" applyBorder="1" applyAlignment="1">
      <alignment horizontal="center"/>
    </xf>
    <xf numFmtId="0" fontId="27" fillId="32" borderId="12" xfId="0" applyFont="1" applyFill="1" applyBorder="1" applyAlignment="1">
      <alignment horizontal="left"/>
    </xf>
    <xf numFmtId="0" fontId="155" fillId="32" borderId="12" xfId="0" applyFont="1" applyFill="1" applyBorder="1" applyAlignment="1">
      <alignment horizontal="center"/>
    </xf>
    <xf numFmtId="0" fontId="155" fillId="32" borderId="12" xfId="0" applyFont="1" applyFill="1" applyBorder="1" applyAlignment="1">
      <alignment horizontal="left" wrapText="1"/>
    </xf>
    <xf numFmtId="165" fontId="155" fillId="32" borderId="12" xfId="62" applyFont="1" applyFill="1" applyBorder="1" applyAlignment="1">
      <alignment horizontal="left" wrapText="1"/>
    </xf>
    <xf numFmtId="0" fontId="136" fillId="32" borderId="12" xfId="0" applyFont="1" applyFill="1" applyBorder="1" applyAlignment="1">
      <alignment horizontal="center"/>
    </xf>
    <xf numFmtId="0" fontId="136" fillId="32" borderId="12" xfId="0" applyFont="1" applyFill="1" applyBorder="1" applyAlignment="1">
      <alignment horizontal="left" wrapText="1"/>
    </xf>
    <xf numFmtId="165" fontId="146" fillId="32" borderId="12" xfId="62" applyFont="1" applyFill="1" applyBorder="1" applyAlignment="1">
      <alignment horizontal="center" wrapText="1"/>
    </xf>
    <xf numFmtId="165" fontId="144" fillId="32" borderId="12" xfId="62" applyFont="1" applyFill="1" applyBorder="1" applyAlignment="1">
      <alignment horizontal="center" wrapText="1"/>
    </xf>
    <xf numFmtId="165" fontId="14" fillId="32" borderId="12" xfId="62" applyFont="1" applyFill="1" applyBorder="1" applyAlignment="1">
      <alignment horizontal="center" wrapText="1"/>
    </xf>
    <xf numFmtId="165" fontId="10" fillId="32" borderId="12" xfId="62" applyFont="1" applyFill="1" applyBorder="1" applyAlignment="1">
      <alignment horizontal="right" wrapText="1"/>
    </xf>
    <xf numFmtId="0" fontId="10" fillId="0" borderId="12" xfId="0" applyFont="1" applyBorder="1" applyAlignment="1">
      <alignment horizontal="right" wrapText="1"/>
    </xf>
    <xf numFmtId="0" fontId="137" fillId="0" borderId="12" xfId="0" applyFont="1" applyBorder="1" applyAlignment="1">
      <alignment horizontal="right" wrapText="1"/>
    </xf>
    <xf numFmtId="165" fontId="9" fillId="32" borderId="12" xfId="62" applyFont="1" applyFill="1" applyBorder="1" applyAlignment="1">
      <alignment horizontal="center" wrapText="1"/>
    </xf>
    <xf numFmtId="0" fontId="8" fillId="33" borderId="12" xfId="0" applyFont="1" applyFill="1" applyBorder="1" applyAlignment="1">
      <alignment horizontal="center"/>
    </xf>
    <xf numFmtId="0" fontId="12" fillId="32" borderId="12" xfId="0" applyFont="1" applyFill="1" applyBorder="1" applyAlignment="1">
      <alignment horizontal="right" vertical="distributed" wrapText="1"/>
    </xf>
    <xf numFmtId="0" fontId="9" fillId="32" borderId="12" xfId="0" applyFont="1" applyFill="1" applyBorder="1" applyAlignment="1">
      <alignment horizontal="left" vertical="distributed" wrapText="1"/>
    </xf>
    <xf numFmtId="165" fontId="135" fillId="32" borderId="12" xfId="62" applyFont="1" applyFill="1" applyBorder="1" applyAlignment="1">
      <alignment horizontal="center" wrapText="1"/>
    </xf>
    <xf numFmtId="0" fontId="12" fillId="32" borderId="12" xfId="0" applyFont="1" applyFill="1" applyBorder="1" applyAlignment="1">
      <alignment wrapText="1"/>
    </xf>
    <xf numFmtId="0" fontId="12" fillId="33" borderId="12" xfId="0" applyFont="1" applyFill="1" applyBorder="1" applyAlignment="1">
      <alignment horizontal="left" wrapText="1"/>
    </xf>
    <xf numFmtId="165" fontId="12" fillId="32" borderId="12" xfId="62" applyFont="1" applyFill="1" applyBorder="1" applyAlignment="1">
      <alignment horizontal="center" wrapText="1"/>
    </xf>
    <xf numFmtId="0" fontId="8" fillId="34" borderId="12" xfId="0" applyFont="1" applyFill="1" applyBorder="1" applyAlignment="1">
      <alignment horizontal="center"/>
    </xf>
    <xf numFmtId="0" fontId="155" fillId="34" borderId="12" xfId="0" applyFont="1" applyFill="1" applyBorder="1" applyAlignment="1">
      <alignment horizontal="left" wrapText="1"/>
    </xf>
    <xf numFmtId="165" fontId="141" fillId="33" borderId="12" xfId="62" applyFont="1" applyFill="1" applyBorder="1" applyAlignment="1">
      <alignment horizontal="center" wrapText="1"/>
    </xf>
    <xf numFmtId="165" fontId="8" fillId="33" borderId="12" xfId="62" applyFont="1" applyFill="1" applyBorder="1" applyAlignment="1">
      <alignment horizontal="center" wrapText="1"/>
    </xf>
    <xf numFmtId="165" fontId="144" fillId="32" borderId="12" xfId="62" applyFont="1" applyFill="1" applyBorder="1" applyAlignment="1">
      <alignment horizontal="left" wrapText="1"/>
    </xf>
    <xf numFmtId="165" fontId="14" fillId="32" borderId="12" xfId="62" applyFont="1" applyFill="1" applyBorder="1" applyAlignment="1">
      <alignment horizontal="left" wrapText="1"/>
    </xf>
    <xf numFmtId="165" fontId="8" fillId="32" borderId="12" xfId="62" applyFont="1" applyFill="1" applyBorder="1" applyAlignment="1">
      <alignment/>
    </xf>
    <xf numFmtId="165" fontId="13" fillId="32" borderId="12" xfId="62" applyFont="1" applyFill="1" applyBorder="1" applyAlignment="1">
      <alignment horizontal="right" wrapText="1"/>
    </xf>
    <xf numFmtId="165" fontId="144" fillId="0" borderId="12" xfId="0" applyNumberFormat="1" applyFont="1" applyBorder="1" applyAlignment="1">
      <alignment horizontal="center"/>
    </xf>
    <xf numFmtId="165" fontId="14" fillId="0" borderId="12" xfId="0" applyNumberFormat="1" applyFont="1" applyBorder="1" applyAlignment="1">
      <alignment horizontal="center"/>
    </xf>
    <xf numFmtId="0" fontId="8" fillId="32" borderId="12" xfId="0" applyFont="1" applyFill="1" applyBorder="1" applyAlignment="1">
      <alignment/>
    </xf>
    <xf numFmtId="165" fontId="141" fillId="32" borderId="12" xfId="62" applyFont="1" applyFill="1" applyBorder="1" applyAlignment="1">
      <alignment/>
    </xf>
    <xf numFmtId="0" fontId="148" fillId="32" borderId="12" xfId="0" applyFont="1" applyFill="1" applyBorder="1" applyAlignment="1">
      <alignment/>
    </xf>
    <xf numFmtId="0" fontId="20" fillId="32" borderId="12" xfId="0" applyFont="1" applyFill="1" applyBorder="1" applyAlignment="1">
      <alignment horizontal="right" wrapText="1"/>
    </xf>
    <xf numFmtId="165" fontId="14" fillId="32" borderId="12" xfId="62" applyFont="1" applyFill="1" applyBorder="1" applyAlignment="1">
      <alignment wrapText="1"/>
    </xf>
    <xf numFmtId="0" fontId="19" fillId="32" borderId="12" xfId="0" applyFont="1" applyFill="1" applyBorder="1" applyAlignment="1">
      <alignment/>
    </xf>
    <xf numFmtId="0" fontId="156" fillId="32" borderId="12" xfId="0" applyFont="1" applyFill="1" applyBorder="1" applyAlignment="1">
      <alignment horizontal="right" wrapText="1"/>
    </xf>
    <xf numFmtId="165" fontId="145" fillId="32" borderId="12" xfId="62" applyFont="1" applyFill="1" applyBorder="1" applyAlignment="1">
      <alignment wrapText="1"/>
    </xf>
    <xf numFmtId="0" fontId="21" fillId="0" borderId="22" xfId="0" applyFont="1" applyBorder="1" applyAlignment="1">
      <alignment horizontal="center"/>
    </xf>
    <xf numFmtId="0" fontId="21" fillId="0" borderId="23" xfId="0" applyFont="1" applyBorder="1" applyAlignment="1">
      <alignment horizontal="center"/>
    </xf>
    <xf numFmtId="0" fontId="25" fillId="0" borderId="23" xfId="0" applyFont="1" applyBorder="1" applyAlignment="1">
      <alignment horizontal="center"/>
    </xf>
    <xf numFmtId="0" fontId="3" fillId="0" borderId="24" xfId="0" applyFont="1" applyBorder="1" applyAlignment="1">
      <alignment horizontal="left"/>
    </xf>
    <xf numFmtId="0" fontId="140" fillId="0" borderId="25" xfId="0" applyFont="1" applyBorder="1" applyAlignment="1">
      <alignment horizontal="center"/>
    </xf>
    <xf numFmtId="0" fontId="3" fillId="0" borderId="26" xfId="0" applyFont="1" applyBorder="1" applyAlignment="1">
      <alignment horizontal="left"/>
    </xf>
    <xf numFmtId="165" fontId="157" fillId="32" borderId="25" xfId="62" applyFont="1" applyFill="1" applyBorder="1" applyAlignment="1">
      <alignment horizontal="right"/>
    </xf>
    <xf numFmtId="0" fontId="3" fillId="0" borderId="26" xfId="0" applyFont="1" applyBorder="1" applyAlignment="1">
      <alignment horizontal="center"/>
    </xf>
    <xf numFmtId="0" fontId="3" fillId="0" borderId="27" xfId="0" applyFont="1" applyBorder="1" applyAlignment="1">
      <alignment horizontal="left"/>
    </xf>
    <xf numFmtId="0" fontId="25" fillId="0" borderId="27" xfId="0" applyFont="1" applyBorder="1" applyAlignment="1">
      <alignment horizontal="center"/>
    </xf>
    <xf numFmtId="0" fontId="21" fillId="0" borderId="28" xfId="0" applyFont="1" applyBorder="1" applyAlignment="1">
      <alignment horizontal="center"/>
    </xf>
    <xf numFmtId="165" fontId="23" fillId="32" borderId="28" xfId="62" applyFont="1" applyFill="1" applyBorder="1" applyAlignment="1">
      <alignment horizontal="right"/>
    </xf>
    <xf numFmtId="165" fontId="157" fillId="32" borderId="29" xfId="62" applyFont="1" applyFill="1" applyBorder="1" applyAlignment="1">
      <alignment horizontal="right"/>
    </xf>
    <xf numFmtId="0" fontId="138" fillId="0" borderId="15" xfId="0" applyFont="1" applyBorder="1" applyAlignment="1">
      <alignment horizontal="left" vertical="center" wrapText="1"/>
    </xf>
    <xf numFmtId="0" fontId="138" fillId="0" borderId="16" xfId="0" applyFont="1" applyBorder="1" applyAlignment="1">
      <alignment horizontal="left" vertical="center" wrapText="1"/>
    </xf>
    <xf numFmtId="0" fontId="138" fillId="0" borderId="30" xfId="0" applyFont="1" applyBorder="1" applyAlignment="1">
      <alignment horizontal="left" vertical="center" wrapText="1"/>
    </xf>
    <xf numFmtId="0" fontId="138" fillId="0" borderId="16" xfId="0" applyFont="1" applyBorder="1" applyAlignment="1">
      <alignment horizontal="center"/>
    </xf>
    <xf numFmtId="0" fontId="138" fillId="0" borderId="17" xfId="0" applyFont="1" applyBorder="1" applyAlignment="1">
      <alignment horizontal="center"/>
    </xf>
    <xf numFmtId="0" fontId="138" fillId="0" borderId="30" xfId="0" applyFont="1" applyBorder="1" applyAlignment="1">
      <alignment horizontal="center"/>
    </xf>
    <xf numFmtId="0" fontId="138" fillId="0" borderId="14" xfId="0" applyFont="1" applyBorder="1" applyAlignment="1">
      <alignment horizontal="center"/>
    </xf>
    <xf numFmtId="0" fontId="138" fillId="0" borderId="15" xfId="0" applyFont="1" applyBorder="1" applyAlignment="1">
      <alignment horizontal="center"/>
    </xf>
    <xf numFmtId="0" fontId="9" fillId="0" borderId="31" xfId="0" applyFont="1" applyBorder="1" applyAlignment="1">
      <alignment/>
    </xf>
    <xf numFmtId="0" fontId="9" fillId="0" borderId="32" xfId="0" applyFont="1" applyBorder="1" applyAlignment="1">
      <alignment/>
    </xf>
    <xf numFmtId="0" fontId="9" fillId="0" borderId="20" xfId="0" applyFont="1" applyBorder="1" applyAlignment="1">
      <alignment/>
    </xf>
    <xf numFmtId="0" fontId="153" fillId="0" borderId="31" xfId="0" applyFont="1" applyBorder="1" applyAlignment="1">
      <alignment horizontal="center"/>
    </xf>
    <xf numFmtId="0" fontId="138" fillId="0" borderId="32" xfId="0" applyFont="1" applyBorder="1" applyAlignment="1">
      <alignment horizontal="center"/>
    </xf>
    <xf numFmtId="0" fontId="138" fillId="0" borderId="20" xfId="0" applyFont="1" applyBorder="1" applyAlignment="1">
      <alignment horizontal="center"/>
    </xf>
    <xf numFmtId="0" fontId="9" fillId="0" borderId="22" xfId="0" applyFont="1" applyBorder="1" applyAlignment="1">
      <alignment/>
    </xf>
    <xf numFmtId="0" fontId="9" fillId="0" borderId="23" xfId="0" applyFont="1" applyBorder="1" applyAlignment="1">
      <alignment/>
    </xf>
    <xf numFmtId="0" fontId="9" fillId="0" borderId="21" xfId="0" applyFont="1" applyBorder="1" applyAlignment="1">
      <alignment/>
    </xf>
    <xf numFmtId="0" fontId="9" fillId="0" borderId="33" xfId="0" applyFont="1" applyBorder="1" applyAlignment="1">
      <alignment/>
    </xf>
    <xf numFmtId="0" fontId="9" fillId="0" borderId="25" xfId="0" applyFont="1" applyBorder="1" applyAlignment="1">
      <alignment/>
    </xf>
    <xf numFmtId="0" fontId="9" fillId="0" borderId="34" xfId="0" applyFont="1" applyBorder="1" applyAlignment="1">
      <alignment/>
    </xf>
    <xf numFmtId="0" fontId="9" fillId="0" borderId="28" xfId="0" applyFont="1" applyBorder="1" applyAlignment="1">
      <alignment/>
    </xf>
    <xf numFmtId="0" fontId="9" fillId="0" borderId="29" xfId="0" applyFont="1" applyBorder="1" applyAlignment="1">
      <alignment/>
    </xf>
    <xf numFmtId="0" fontId="153" fillId="0" borderId="31" xfId="0" applyFont="1" applyBorder="1" applyAlignment="1">
      <alignment vertical="center" textRotation="90" wrapText="1"/>
    </xf>
    <xf numFmtId="0" fontId="9" fillId="0" borderId="33" xfId="0" applyFont="1" applyBorder="1" applyAlignment="1">
      <alignment/>
    </xf>
    <xf numFmtId="0" fontId="9" fillId="0" borderId="0" xfId="0" applyFont="1" applyBorder="1" applyAlignment="1">
      <alignment/>
    </xf>
    <xf numFmtId="0" fontId="9" fillId="0" borderId="25" xfId="0" applyFont="1" applyBorder="1" applyAlignment="1">
      <alignment/>
    </xf>
    <xf numFmtId="0" fontId="26" fillId="0" borderId="31" xfId="0" applyFont="1" applyBorder="1" applyAlignment="1">
      <alignment/>
    </xf>
    <xf numFmtId="0" fontId="138" fillId="0" borderId="32" xfId="0" applyFont="1" applyBorder="1" applyAlignment="1">
      <alignment wrapText="1"/>
    </xf>
    <xf numFmtId="0" fontId="138" fillId="0" borderId="20" xfId="0" applyFont="1" applyBorder="1" applyAlignment="1">
      <alignment wrapText="1"/>
    </xf>
    <xf numFmtId="0" fontId="9" fillId="0" borderId="35" xfId="0" applyFont="1" applyBorder="1" applyAlignment="1">
      <alignment/>
    </xf>
    <xf numFmtId="0" fontId="24" fillId="0" borderId="35" xfId="0" applyFont="1" applyBorder="1" applyAlignment="1">
      <alignment/>
    </xf>
    <xf numFmtId="0" fontId="153" fillId="0" borderId="36" xfId="0" applyFont="1" applyBorder="1" applyAlignment="1">
      <alignment horizontal="left"/>
    </xf>
    <xf numFmtId="0" fontId="153" fillId="0" borderId="37" xfId="0" applyFont="1" applyBorder="1" applyAlignment="1">
      <alignment horizontal="left"/>
    </xf>
    <xf numFmtId="0" fontId="153" fillId="0" borderId="38" xfId="0" applyFont="1" applyBorder="1" applyAlignment="1">
      <alignment horizontal="left"/>
    </xf>
    <xf numFmtId="0" fontId="153" fillId="0" borderId="39" xfId="0" applyFont="1" applyBorder="1" applyAlignment="1">
      <alignment vertical="center" textRotation="90" wrapText="1"/>
    </xf>
    <xf numFmtId="0" fontId="153" fillId="0" borderId="37" xfId="0" applyFont="1" applyBorder="1" applyAlignment="1">
      <alignment horizontal="center"/>
    </xf>
    <xf numFmtId="0" fontId="153" fillId="0" borderId="37" xfId="0" applyFont="1" applyBorder="1" applyAlignment="1">
      <alignment horizontal="center" wrapText="1"/>
    </xf>
    <xf numFmtId="0" fontId="153" fillId="0" borderId="37" xfId="0" applyFont="1" applyBorder="1" applyAlignment="1">
      <alignment/>
    </xf>
    <xf numFmtId="0" fontId="153" fillId="0" borderId="38" xfId="0" applyFont="1" applyBorder="1" applyAlignment="1">
      <alignment horizontal="center"/>
    </xf>
    <xf numFmtId="0" fontId="153" fillId="0" borderId="36" xfId="0" applyFont="1" applyBorder="1" applyAlignment="1">
      <alignment horizontal="center"/>
    </xf>
    <xf numFmtId="165" fontId="18" fillId="33" borderId="12" xfId="62" applyFont="1" applyFill="1" applyBorder="1" applyAlignment="1">
      <alignment horizontal="center" wrapText="1"/>
    </xf>
    <xf numFmtId="0" fontId="3" fillId="0" borderId="0" xfId="0" applyFont="1" applyAlignment="1">
      <alignment/>
    </xf>
    <xf numFmtId="165" fontId="146" fillId="32" borderId="12" xfId="62" applyFont="1" applyFill="1" applyBorder="1" applyAlignment="1">
      <alignment horizontal="center" wrapText="1"/>
    </xf>
    <xf numFmtId="0" fontId="21" fillId="33" borderId="23" xfId="0" applyFont="1" applyFill="1" applyBorder="1" applyAlignment="1">
      <alignment horizontal="center"/>
    </xf>
    <xf numFmtId="0" fontId="21" fillId="33" borderId="0" xfId="0" applyFont="1" applyFill="1" applyBorder="1" applyAlignment="1">
      <alignment horizontal="center"/>
    </xf>
    <xf numFmtId="165" fontId="7" fillId="33" borderId="0" xfId="62" applyFont="1" applyFill="1" applyBorder="1" applyAlignment="1">
      <alignment horizontal="right"/>
    </xf>
    <xf numFmtId="165" fontId="7" fillId="33" borderId="28" xfId="62" applyFont="1" applyFill="1" applyBorder="1" applyAlignment="1">
      <alignment horizontal="right"/>
    </xf>
    <xf numFmtId="165" fontId="8" fillId="33" borderId="12" xfId="62" applyFont="1" applyFill="1" applyBorder="1" applyAlignment="1">
      <alignment wrapText="1"/>
    </xf>
    <xf numFmtId="165" fontId="8" fillId="33" borderId="12" xfId="62" applyFont="1" applyFill="1" applyBorder="1" applyAlignment="1">
      <alignment horizontal="left" wrapText="1"/>
    </xf>
    <xf numFmtId="165" fontId="11" fillId="33" borderId="12" xfId="62" applyFont="1" applyFill="1" applyBorder="1" applyAlignment="1">
      <alignment horizontal="left" wrapText="1"/>
    </xf>
    <xf numFmtId="165" fontId="9" fillId="33" borderId="12" xfId="62" applyFont="1" applyFill="1" applyBorder="1" applyAlignment="1">
      <alignment horizontal="left" wrapText="1"/>
    </xf>
    <xf numFmtId="165" fontId="145" fillId="33" borderId="12" xfId="62" applyFont="1" applyFill="1" applyBorder="1" applyAlignment="1">
      <alignment horizontal="left"/>
    </xf>
    <xf numFmtId="0" fontId="9" fillId="33" borderId="35" xfId="0" applyFont="1" applyFill="1" applyBorder="1" applyAlignment="1">
      <alignment/>
    </xf>
    <xf numFmtId="0" fontId="9" fillId="33" borderId="12" xfId="0" applyFont="1" applyFill="1" applyBorder="1" applyAlignment="1">
      <alignment/>
    </xf>
    <xf numFmtId="0" fontId="12" fillId="33" borderId="12" xfId="0" applyFont="1" applyFill="1" applyBorder="1" applyAlignment="1">
      <alignment/>
    </xf>
    <xf numFmtId="165" fontId="9" fillId="33" borderId="12" xfId="62" applyFont="1" applyFill="1" applyBorder="1" applyAlignment="1">
      <alignment horizontal="left" vertical="center" wrapText="1"/>
    </xf>
    <xf numFmtId="165" fontId="12" fillId="33" borderId="12" xfId="62" applyFont="1" applyFill="1" applyBorder="1" applyAlignment="1">
      <alignment horizontal="right" wrapText="1"/>
    </xf>
    <xf numFmtId="165" fontId="9" fillId="33" borderId="12" xfId="62" applyFont="1" applyFill="1" applyBorder="1" applyAlignment="1">
      <alignment horizontal="right" wrapText="1"/>
    </xf>
    <xf numFmtId="165" fontId="146" fillId="33" borderId="12" xfId="62" applyFont="1" applyFill="1" applyBorder="1" applyAlignment="1">
      <alignment wrapText="1"/>
    </xf>
    <xf numFmtId="165" fontId="9" fillId="33" borderId="12" xfId="62" applyFont="1" applyFill="1" applyBorder="1" applyAlignment="1">
      <alignment horizontal="right"/>
    </xf>
    <xf numFmtId="165" fontId="11" fillId="33" borderId="12" xfId="62" applyFont="1" applyFill="1" applyBorder="1" applyAlignment="1">
      <alignment horizontal="center" wrapText="1"/>
    </xf>
    <xf numFmtId="165" fontId="158" fillId="33" borderId="12" xfId="62" applyFont="1" applyFill="1" applyBorder="1" applyAlignment="1">
      <alignment horizontal="right" wrapText="1"/>
    </xf>
    <xf numFmtId="165" fontId="137" fillId="33" borderId="12" xfId="62" applyFont="1" applyFill="1" applyBorder="1" applyAlignment="1">
      <alignment horizontal="right" wrapText="1"/>
    </xf>
    <xf numFmtId="165" fontId="139" fillId="33" borderId="12" xfId="62" applyFont="1" applyFill="1" applyBorder="1" applyAlignment="1">
      <alignment horizontal="left" wrapText="1"/>
    </xf>
    <xf numFmtId="165" fontId="148" fillId="33" borderId="12" xfId="62" applyFont="1" applyFill="1" applyBorder="1" applyAlignment="1">
      <alignment horizontal="left" wrapText="1"/>
    </xf>
    <xf numFmtId="165" fontId="11" fillId="33" borderId="12" xfId="62" applyFont="1" applyFill="1" applyBorder="1" applyAlignment="1">
      <alignment wrapText="1"/>
    </xf>
    <xf numFmtId="165" fontId="9" fillId="33" borderId="12" xfId="62" applyFont="1" applyFill="1" applyBorder="1" applyAlignment="1">
      <alignment wrapText="1"/>
    </xf>
    <xf numFmtId="165" fontId="148" fillId="33" borderId="12" xfId="62" applyFont="1" applyFill="1" applyBorder="1" applyAlignment="1">
      <alignment wrapText="1"/>
    </xf>
    <xf numFmtId="165" fontId="14" fillId="33" borderId="12" xfId="62" applyFont="1" applyFill="1" applyBorder="1" applyAlignment="1">
      <alignment horizontal="center" wrapText="1"/>
    </xf>
    <xf numFmtId="165" fontId="10" fillId="33" borderId="12" xfId="62" applyFont="1" applyFill="1" applyBorder="1" applyAlignment="1">
      <alignment horizontal="right" wrapText="1"/>
    </xf>
    <xf numFmtId="165" fontId="9" fillId="33" borderId="12" xfId="62" applyFont="1" applyFill="1" applyBorder="1" applyAlignment="1">
      <alignment horizontal="center" wrapText="1"/>
    </xf>
    <xf numFmtId="165" fontId="12" fillId="33" borderId="12" xfId="62" applyFont="1" applyFill="1" applyBorder="1" applyAlignment="1">
      <alignment horizontal="center" wrapText="1"/>
    </xf>
    <xf numFmtId="165" fontId="14" fillId="33" borderId="12" xfId="62" applyFont="1" applyFill="1" applyBorder="1" applyAlignment="1">
      <alignment horizontal="left" wrapText="1"/>
    </xf>
    <xf numFmtId="165" fontId="12" fillId="33" borderId="12" xfId="62" applyFont="1" applyFill="1" applyBorder="1" applyAlignment="1">
      <alignment horizontal="left" wrapText="1"/>
    </xf>
    <xf numFmtId="165" fontId="14" fillId="33" borderId="12" xfId="0" applyNumberFormat="1" applyFont="1" applyFill="1" applyBorder="1" applyAlignment="1">
      <alignment horizontal="center"/>
    </xf>
    <xf numFmtId="165" fontId="8" fillId="33" borderId="12" xfId="62" applyFont="1" applyFill="1" applyBorder="1" applyAlignment="1">
      <alignment/>
    </xf>
    <xf numFmtId="165" fontId="14" fillId="33" borderId="12" xfId="62" applyFont="1" applyFill="1" applyBorder="1" applyAlignment="1">
      <alignment wrapText="1"/>
    </xf>
    <xf numFmtId="165" fontId="145" fillId="33" borderId="12" xfId="62" applyFont="1" applyFill="1" applyBorder="1" applyAlignment="1">
      <alignment wrapText="1"/>
    </xf>
    <xf numFmtId="0" fontId="9" fillId="33" borderId="0" xfId="0" applyFont="1" applyFill="1" applyAlignment="1">
      <alignment/>
    </xf>
    <xf numFmtId="165" fontId="148" fillId="33" borderId="12" xfId="62" applyFont="1" applyFill="1" applyBorder="1" applyAlignment="1">
      <alignment horizontal="right" wrapText="1"/>
    </xf>
    <xf numFmtId="165" fontId="11" fillId="33" borderId="12" xfId="62" applyFont="1" applyFill="1" applyBorder="1" applyAlignment="1">
      <alignment horizontal="right" wrapText="1"/>
    </xf>
    <xf numFmtId="165" fontId="159" fillId="33" borderId="0" xfId="62" applyFont="1" applyFill="1" applyAlignment="1">
      <alignment/>
    </xf>
    <xf numFmtId="165" fontId="160" fillId="33" borderId="0" xfId="62" applyFont="1" applyFill="1" applyAlignment="1">
      <alignment/>
    </xf>
    <xf numFmtId="0" fontId="28" fillId="0" borderId="0" xfId="0" applyFont="1" applyAlignment="1">
      <alignment/>
    </xf>
    <xf numFmtId="0" fontId="15" fillId="32" borderId="0" xfId="0" applyFont="1" applyFill="1" applyAlignment="1">
      <alignment/>
    </xf>
    <xf numFmtId="0" fontId="15" fillId="32" borderId="0" xfId="0" applyFont="1" applyFill="1" applyAlignment="1">
      <alignment horizontal="right"/>
    </xf>
    <xf numFmtId="0" fontId="18" fillId="0" borderId="12" xfId="0" applyFont="1" applyBorder="1" applyAlignment="1">
      <alignment/>
    </xf>
    <xf numFmtId="0" fontId="161" fillId="0" borderId="0" xfId="0" applyFont="1" applyAlignment="1">
      <alignment/>
    </xf>
    <xf numFmtId="0" fontId="162" fillId="0" borderId="0" xfId="0" applyFont="1" applyAlignment="1">
      <alignment/>
    </xf>
    <xf numFmtId="165" fontId="145" fillId="32" borderId="12" xfId="62" applyFont="1" applyFill="1" applyBorder="1" applyAlignment="1">
      <alignment horizontal="center" wrapText="1"/>
    </xf>
    <xf numFmtId="0" fontId="9" fillId="0" borderId="35" xfId="0" applyFont="1" applyBorder="1" applyAlignment="1">
      <alignment horizontal="center" wrapText="1"/>
    </xf>
    <xf numFmtId="165" fontId="8" fillId="36" borderId="12" xfId="62" applyFont="1" applyFill="1" applyBorder="1" applyAlignment="1">
      <alignment horizontal="center" wrapText="1"/>
    </xf>
    <xf numFmtId="165" fontId="29" fillId="32" borderId="12" xfId="62" applyFont="1" applyFill="1" applyBorder="1" applyAlignment="1">
      <alignment horizontal="center" wrapText="1"/>
    </xf>
    <xf numFmtId="165" fontId="14" fillId="0" borderId="12" xfId="0" applyNumberFormat="1" applyFont="1" applyBorder="1" applyAlignment="1">
      <alignment horizontal="center" wrapText="1"/>
    </xf>
    <xf numFmtId="165" fontId="141" fillId="32" borderId="12" xfId="62" applyFont="1" applyFill="1" applyBorder="1" applyAlignment="1">
      <alignment horizontal="center" wrapText="1"/>
    </xf>
    <xf numFmtId="0" fontId="159" fillId="36" borderId="12" xfId="0" applyFont="1" applyFill="1" applyBorder="1" applyAlignment="1">
      <alignment horizontal="right" wrapText="1"/>
    </xf>
    <xf numFmtId="165" fontId="154" fillId="32" borderId="12" xfId="62" applyFont="1" applyFill="1" applyBorder="1" applyAlignment="1">
      <alignment horizontal="center" wrapText="1"/>
    </xf>
    <xf numFmtId="165" fontId="23" fillId="33" borderId="12" xfId="62" applyFont="1" applyFill="1" applyBorder="1" applyAlignment="1">
      <alignment horizontal="center" wrapText="1"/>
    </xf>
    <xf numFmtId="0" fontId="163" fillId="0" borderId="0" xfId="0" applyFont="1" applyAlignment="1">
      <alignment/>
    </xf>
    <xf numFmtId="14" fontId="3" fillId="0" borderId="0" xfId="0" applyNumberFormat="1" applyFont="1" applyAlignment="1">
      <alignment/>
    </xf>
    <xf numFmtId="0" fontId="164" fillId="0" borderId="0" xfId="0" applyFont="1" applyAlignment="1">
      <alignment/>
    </xf>
    <xf numFmtId="0" fontId="31" fillId="0" borderId="0" xfId="0" applyFont="1" applyBorder="1" applyAlignment="1">
      <alignment horizontal="left"/>
    </xf>
    <xf numFmtId="0" fontId="16" fillId="0" borderId="0" xfId="0" applyFont="1" applyBorder="1" applyAlignment="1">
      <alignment horizontal="left"/>
    </xf>
    <xf numFmtId="0" fontId="22" fillId="32" borderId="0" xfId="0" applyFont="1" applyFill="1" applyBorder="1" applyAlignment="1">
      <alignment horizontal="left"/>
    </xf>
    <xf numFmtId="0" fontId="165" fillId="0" borderId="0" xfId="0" applyFont="1" applyAlignment="1">
      <alignment/>
    </xf>
    <xf numFmtId="0" fontId="163" fillId="0" borderId="13" xfId="0" applyFont="1" applyBorder="1" applyAlignment="1">
      <alignment vertical="center" wrapText="1"/>
    </xf>
    <xf numFmtId="0" fontId="3" fillId="0" borderId="13" xfId="0" applyFont="1" applyBorder="1" applyAlignment="1">
      <alignment/>
    </xf>
    <xf numFmtId="0" fontId="3" fillId="0" borderId="13" xfId="0" applyFont="1" applyBorder="1" applyAlignment="1">
      <alignment horizontal="left"/>
    </xf>
    <xf numFmtId="176" fontId="3" fillId="0" borderId="13" xfId="0" applyNumberFormat="1" applyFont="1" applyBorder="1" applyAlignment="1">
      <alignment/>
    </xf>
    <xf numFmtId="176" fontId="163" fillId="0" borderId="13" xfId="59" applyNumberFormat="1" applyFont="1" applyBorder="1" applyAlignment="1">
      <alignment horizontal="right" wrapText="1"/>
    </xf>
    <xf numFmtId="0" fontId="22" fillId="32" borderId="13" xfId="0" applyFont="1" applyFill="1" applyBorder="1" applyAlignment="1">
      <alignment wrapText="1"/>
    </xf>
    <xf numFmtId="176" fontId="3" fillId="0" borderId="13" xfId="0" applyNumberFormat="1" applyFont="1" applyBorder="1" applyAlignment="1">
      <alignment horizontal="right"/>
    </xf>
    <xf numFmtId="44" fontId="163" fillId="0" borderId="13" xfId="59" applyFont="1" applyBorder="1" applyAlignment="1">
      <alignment horizontal="right" wrapText="1"/>
    </xf>
    <xf numFmtId="177" fontId="3" fillId="0" borderId="13" xfId="0" applyNumberFormat="1" applyFont="1" applyBorder="1" applyAlignment="1">
      <alignment/>
    </xf>
    <xf numFmtId="178" fontId="163" fillId="0" borderId="13" xfId="59" applyNumberFormat="1" applyFont="1" applyBorder="1" applyAlignment="1">
      <alignment horizontal="right" wrapText="1"/>
    </xf>
    <xf numFmtId="0" fontId="32" fillId="0" borderId="13" xfId="0" applyFont="1" applyBorder="1" applyAlignment="1">
      <alignment horizontal="right"/>
    </xf>
    <xf numFmtId="176" fontId="166" fillId="0" borderId="13" xfId="0" applyNumberFormat="1" applyFont="1" applyBorder="1" applyAlignment="1">
      <alignment horizontal="right" wrapText="1"/>
    </xf>
    <xf numFmtId="0" fontId="33" fillId="0" borderId="13" xfId="0" applyFont="1" applyBorder="1" applyAlignment="1">
      <alignment horizontal="right"/>
    </xf>
    <xf numFmtId="0" fontId="167" fillId="0" borderId="14" xfId="0" applyFont="1" applyBorder="1" applyAlignment="1">
      <alignment horizontal="right"/>
    </xf>
    <xf numFmtId="179" fontId="168" fillId="0" borderId="14" xfId="62" applyNumberFormat="1" applyFont="1" applyBorder="1" applyAlignment="1">
      <alignment horizontal="right"/>
    </xf>
    <xf numFmtId="180" fontId="169" fillId="0" borderId="14" xfId="59" applyNumberFormat="1" applyFont="1" applyBorder="1" applyAlignment="1">
      <alignment horizontal="right" wrapText="1"/>
    </xf>
    <xf numFmtId="0" fontId="33" fillId="0" borderId="11" xfId="0" applyFont="1" applyBorder="1" applyAlignment="1">
      <alignment horizontal="right"/>
    </xf>
    <xf numFmtId="0" fontId="167" fillId="0" borderId="11" xfId="0" applyFont="1" applyBorder="1" applyAlignment="1">
      <alignment horizontal="right"/>
    </xf>
    <xf numFmtId="179" fontId="168" fillId="0" borderId="11" xfId="62" applyNumberFormat="1" applyFont="1" applyBorder="1" applyAlignment="1">
      <alignment horizontal="right"/>
    </xf>
    <xf numFmtId="176" fontId="169" fillId="0" borderId="11" xfId="59" applyNumberFormat="1" applyFont="1" applyBorder="1" applyAlignment="1">
      <alignment horizontal="right" wrapText="1"/>
    </xf>
    <xf numFmtId="0" fontId="7" fillId="32" borderId="13" xfId="0" applyFont="1" applyFill="1" applyBorder="1" applyAlignment="1">
      <alignment wrapText="1"/>
    </xf>
    <xf numFmtId="44" fontId="169" fillId="0" borderId="14" xfId="59" applyFont="1" applyBorder="1" applyAlignment="1">
      <alignment horizontal="center"/>
    </xf>
    <xf numFmtId="0" fontId="163" fillId="0" borderId="13" xfId="0" applyFont="1" applyBorder="1" applyAlignment="1">
      <alignment horizontal="right" wrapText="1"/>
    </xf>
    <xf numFmtId="178" fontId="170" fillId="0" borderId="13" xfId="0" applyNumberFormat="1" applyFont="1" applyBorder="1" applyAlignment="1">
      <alignment horizontal="right" wrapText="1"/>
    </xf>
    <xf numFmtId="0" fontId="163" fillId="0" borderId="13" xfId="0" applyFont="1" applyBorder="1" applyAlignment="1">
      <alignment vertical="top" wrapText="1"/>
    </xf>
    <xf numFmtId="0" fontId="163" fillId="0" borderId="13" xfId="0" applyFont="1" applyBorder="1" applyAlignment="1">
      <alignment/>
    </xf>
    <xf numFmtId="0" fontId="167" fillId="0" borderId="13" xfId="0" applyFont="1" applyBorder="1" applyAlignment="1">
      <alignment horizontal="right"/>
    </xf>
    <xf numFmtId="179" fontId="168" fillId="0" borderId="13" xfId="62" applyNumberFormat="1" applyFont="1" applyBorder="1" applyAlignment="1">
      <alignment horizontal="right"/>
    </xf>
    <xf numFmtId="180" fontId="167" fillId="0" borderId="13" xfId="0" applyNumberFormat="1" applyFont="1" applyBorder="1" applyAlignment="1">
      <alignment horizontal="right" wrapText="1"/>
    </xf>
    <xf numFmtId="0" fontId="163" fillId="0" borderId="0" xfId="0" applyFont="1" applyAlignment="1">
      <alignment vertical="top" wrapText="1"/>
    </xf>
    <xf numFmtId="0" fontId="7" fillId="32" borderId="14" xfId="0" applyFont="1" applyFill="1" applyBorder="1" applyAlignment="1">
      <alignment wrapText="1"/>
    </xf>
    <xf numFmtId="0" fontId="163" fillId="0" borderId="0" xfId="0" applyFont="1" applyAlignment="1">
      <alignment vertical="top"/>
    </xf>
    <xf numFmtId="44" fontId="3" fillId="0" borderId="0" xfId="59" applyFont="1" applyAlignment="1">
      <alignment/>
    </xf>
    <xf numFmtId="180" fontId="163" fillId="0" borderId="0" xfId="0" applyNumberFormat="1" applyFont="1" applyAlignment="1">
      <alignment/>
    </xf>
    <xf numFmtId="0" fontId="171" fillId="37" borderId="13" xfId="0" applyFont="1" applyFill="1" applyBorder="1" applyAlignment="1">
      <alignment horizontal="center"/>
    </xf>
    <xf numFmtId="0" fontId="171" fillId="0" borderId="13" xfId="0" applyFont="1" applyBorder="1" applyAlignment="1">
      <alignment horizontal="center"/>
    </xf>
    <xf numFmtId="178" fontId="16" fillId="0" borderId="13" xfId="61" applyNumberFormat="1" applyFont="1" applyBorder="1" applyAlignment="1">
      <alignment/>
    </xf>
    <xf numFmtId="0" fontId="34" fillId="0" borderId="13" xfId="0" applyFont="1" applyBorder="1" applyAlignment="1">
      <alignment horizontal="center"/>
    </xf>
    <xf numFmtId="178" fontId="16" fillId="0" borderId="13" xfId="0" applyNumberFormat="1" applyFont="1" applyBorder="1" applyAlignment="1">
      <alignment/>
    </xf>
    <xf numFmtId="0" fontId="163" fillId="0" borderId="0" xfId="0" applyFont="1" applyAlignment="1">
      <alignment horizontal="center" vertical="top" wrapText="1"/>
    </xf>
    <xf numFmtId="0" fontId="171" fillId="37" borderId="13" xfId="0" applyFont="1" applyFill="1" applyBorder="1" applyAlignment="1">
      <alignment horizontal="right" wrapText="1"/>
    </xf>
    <xf numFmtId="178" fontId="171" fillId="37" borderId="13" xfId="0" applyNumberFormat="1" applyFont="1" applyFill="1" applyBorder="1" applyAlignment="1">
      <alignment/>
    </xf>
    <xf numFmtId="178" fontId="171" fillId="37" borderId="13" xfId="59" applyNumberFormat="1" applyFont="1" applyFill="1" applyBorder="1" applyAlignment="1">
      <alignment horizontal="right" wrapText="1"/>
    </xf>
    <xf numFmtId="179" fontId="167" fillId="37" borderId="13" xfId="62" applyNumberFormat="1" applyFont="1" applyFill="1" applyBorder="1" applyAlignment="1">
      <alignment horizontal="center"/>
    </xf>
    <xf numFmtId="44" fontId="167" fillId="37" borderId="13" xfId="59" applyFont="1" applyFill="1" applyBorder="1" applyAlignment="1">
      <alignment/>
    </xf>
    <xf numFmtId="178" fontId="171" fillId="33" borderId="13" xfId="59" applyNumberFormat="1" applyFont="1" applyFill="1" applyBorder="1" applyAlignment="1">
      <alignment horizontal="right" wrapText="1"/>
    </xf>
    <xf numFmtId="179" fontId="171" fillId="33" borderId="13" xfId="62" applyNumberFormat="1" applyFont="1" applyFill="1" applyBorder="1" applyAlignment="1">
      <alignment horizontal="center"/>
    </xf>
    <xf numFmtId="178" fontId="171" fillId="33" borderId="13" xfId="59" applyNumberFormat="1" applyFont="1" applyFill="1" applyBorder="1" applyAlignment="1">
      <alignment/>
    </xf>
    <xf numFmtId="0" fontId="3" fillId="0" borderId="40" xfId="50" applyFont="1" applyBorder="1">
      <alignment/>
      <protection/>
    </xf>
    <xf numFmtId="0" fontId="0" fillId="0" borderId="0" xfId="50">
      <alignment/>
      <protection/>
    </xf>
    <xf numFmtId="0" fontId="3" fillId="0" borderId="41" xfId="50" applyFont="1" applyBorder="1" applyAlignment="1">
      <alignment horizontal="left" vertical="center" wrapText="1"/>
      <protection/>
    </xf>
    <xf numFmtId="0" fontId="33" fillId="38" borderId="42" xfId="50" applyFont="1" applyFill="1" applyBorder="1" applyAlignment="1">
      <alignment horizontal="center" vertical="center" wrapText="1"/>
      <protection/>
    </xf>
    <xf numFmtId="44" fontId="33" fillId="38" borderId="43" xfId="61" applyFont="1" applyFill="1" applyBorder="1" applyAlignment="1">
      <alignment horizontal="center" vertical="center" wrapText="1"/>
    </xf>
    <xf numFmtId="44" fontId="33" fillId="38" borderId="44" xfId="61" applyFont="1" applyFill="1" applyBorder="1" applyAlignment="1">
      <alignment horizontal="center" vertical="center" wrapText="1"/>
    </xf>
    <xf numFmtId="44" fontId="33" fillId="38" borderId="45" xfId="61" applyFont="1" applyFill="1" applyBorder="1" applyAlignment="1">
      <alignment horizontal="center" vertical="center" wrapText="1"/>
    </xf>
    <xf numFmtId="165" fontId="33" fillId="38" borderId="43" xfId="64" applyFont="1" applyFill="1" applyBorder="1" applyAlignment="1">
      <alignment horizontal="center" vertical="center" wrapText="1"/>
    </xf>
    <xf numFmtId="165" fontId="33" fillId="38" borderId="46" xfId="64" applyFont="1" applyFill="1" applyBorder="1" applyAlignment="1">
      <alignment horizontal="center" vertical="center" wrapText="1"/>
    </xf>
    <xf numFmtId="165" fontId="33" fillId="38" borderId="44" xfId="64" applyFont="1" applyFill="1" applyBorder="1" applyAlignment="1">
      <alignment horizontal="center" vertical="center" wrapText="1"/>
    </xf>
    <xf numFmtId="0" fontId="0" fillId="0" borderId="0" xfId="50" applyAlignment="1">
      <alignment horizontal="left" vertical="center" wrapText="1"/>
      <protection/>
    </xf>
    <xf numFmtId="0" fontId="35" fillId="0" borderId="41" xfId="50" applyFont="1" applyBorder="1" applyAlignment="1">
      <alignment horizontal="left" vertical="center" wrapText="1"/>
      <protection/>
    </xf>
    <xf numFmtId="0" fontId="35" fillId="38" borderId="47" xfId="50" applyFont="1" applyFill="1" applyBorder="1" applyAlignment="1">
      <alignment vertical="center" wrapText="1"/>
      <protection/>
    </xf>
    <xf numFmtId="0" fontId="35" fillId="0" borderId="47" xfId="50" applyFont="1" applyBorder="1" applyAlignment="1">
      <alignment vertical="center" wrapText="1"/>
      <protection/>
    </xf>
    <xf numFmtId="0" fontId="35" fillId="0" borderId="48" xfId="50" applyFont="1" applyBorder="1" applyAlignment="1">
      <alignment vertical="center" wrapText="1"/>
      <protection/>
    </xf>
    <xf numFmtId="0" fontId="35" fillId="0" borderId="49" xfId="50" applyFont="1" applyBorder="1" applyAlignment="1">
      <alignment vertical="center" wrapText="1"/>
      <protection/>
    </xf>
    <xf numFmtId="0" fontId="35" fillId="0" borderId="50" xfId="50" applyFont="1" applyBorder="1" applyAlignment="1">
      <alignment horizontal="left" vertical="center" wrapText="1"/>
      <protection/>
    </xf>
    <xf numFmtId="44" fontId="3" fillId="33" borderId="51" xfId="61" applyFont="1" applyFill="1" applyBorder="1" applyAlignment="1">
      <alignment vertical="center" wrapText="1"/>
    </xf>
    <xf numFmtId="0" fontId="35" fillId="0" borderId="52" xfId="50" applyFont="1" applyBorder="1" applyAlignment="1">
      <alignment horizontal="center" vertical="center" wrapText="1"/>
      <protection/>
    </xf>
    <xf numFmtId="0" fontId="35" fillId="0" borderId="51" xfId="50" applyFont="1" applyBorder="1" applyAlignment="1">
      <alignment horizontal="center" vertical="center" wrapText="1"/>
      <protection/>
    </xf>
    <xf numFmtId="0" fontId="35" fillId="0" borderId="53" xfId="50" applyFont="1" applyBorder="1" applyAlignment="1">
      <alignment horizontal="center" vertical="center" wrapText="1"/>
      <protection/>
    </xf>
    <xf numFmtId="165" fontId="36" fillId="0" borderId="54" xfId="64" applyFont="1" applyBorder="1" applyAlignment="1">
      <alignment horizontal="center" vertical="center" wrapText="1"/>
    </xf>
    <xf numFmtId="165" fontId="36" fillId="0" borderId="55" xfId="64" applyFont="1" applyBorder="1" applyAlignment="1">
      <alignment horizontal="center" vertical="center" wrapText="1"/>
    </xf>
    <xf numFmtId="165" fontId="36" fillId="0" borderId="53" xfId="64" applyFont="1" applyBorder="1" applyAlignment="1">
      <alignment horizontal="center" vertical="center" wrapText="1"/>
    </xf>
    <xf numFmtId="0" fontId="3" fillId="0" borderId="56" xfId="50" applyFont="1" applyBorder="1" applyAlignment="1">
      <alignment horizontal="left" vertical="center" wrapText="1"/>
      <protection/>
    </xf>
    <xf numFmtId="44" fontId="3" fillId="33" borderId="57" xfId="61" applyFont="1" applyFill="1" applyBorder="1" applyAlignment="1">
      <alignment vertical="center" wrapText="1"/>
    </xf>
    <xf numFmtId="44" fontId="3" fillId="0" borderId="58" xfId="50" applyNumberFormat="1" applyFont="1" applyBorder="1" applyAlignment="1">
      <alignment horizontal="center" vertical="center" wrapText="1"/>
      <protection/>
    </xf>
    <xf numFmtId="44" fontId="3" fillId="0" borderId="57" xfId="50" applyNumberFormat="1" applyFont="1" applyBorder="1" applyAlignment="1">
      <alignment horizontal="center" vertical="center" wrapText="1"/>
      <protection/>
    </xf>
    <xf numFmtId="44" fontId="3" fillId="0" borderId="59" xfId="50" applyNumberFormat="1" applyFont="1" applyBorder="1" applyAlignment="1">
      <alignment horizontal="center" vertical="center" wrapText="1"/>
      <protection/>
    </xf>
    <xf numFmtId="165" fontId="33" fillId="9" borderId="60" xfId="64" applyFont="1" applyFill="1" applyBorder="1" applyAlignment="1">
      <alignment horizontal="center" vertical="center" wrapText="1"/>
    </xf>
    <xf numFmtId="165" fontId="33" fillId="9" borderId="61" xfId="64" applyFont="1" applyFill="1" applyBorder="1" applyAlignment="1">
      <alignment horizontal="center" vertical="center" wrapText="1"/>
    </xf>
    <xf numFmtId="165" fontId="172" fillId="9" borderId="59" xfId="64" applyFont="1" applyFill="1" applyBorder="1" applyAlignment="1">
      <alignment horizontal="center" vertical="center" wrapText="1"/>
    </xf>
    <xf numFmtId="0" fontId="35" fillId="0" borderId="62" xfId="50" applyFont="1" applyBorder="1" applyAlignment="1">
      <alignment horizontal="left" vertical="center" wrapText="1"/>
      <protection/>
    </xf>
    <xf numFmtId="0" fontId="35" fillId="32" borderId="47" xfId="50" applyFont="1" applyFill="1" applyBorder="1" applyAlignment="1">
      <alignment vertical="center" wrapText="1"/>
      <protection/>
    </xf>
    <xf numFmtId="0" fontId="35" fillId="33" borderId="48" xfId="50" applyFont="1" applyFill="1" applyBorder="1" applyAlignment="1">
      <alignment vertical="center" wrapText="1"/>
      <protection/>
    </xf>
    <xf numFmtId="0" fontId="35" fillId="33" borderId="49" xfId="50" applyFont="1" applyFill="1" applyBorder="1" applyAlignment="1">
      <alignment vertical="center" wrapText="1"/>
      <protection/>
    </xf>
    <xf numFmtId="44" fontId="3" fillId="33" borderId="34" xfId="61" applyFont="1" applyFill="1" applyBorder="1" applyAlignment="1">
      <alignment vertical="center" wrapText="1"/>
    </xf>
    <xf numFmtId="0" fontId="35" fillId="0" borderId="63" xfId="50" applyFont="1" applyBorder="1" applyAlignment="1">
      <alignment horizontal="center" vertical="center" wrapText="1"/>
      <protection/>
    </xf>
    <xf numFmtId="0" fontId="35" fillId="0" borderId="31" xfId="50" applyFont="1" applyBorder="1" applyAlignment="1">
      <alignment horizontal="center" vertical="center" wrapText="1"/>
      <protection/>
    </xf>
    <xf numFmtId="0" fontId="35" fillId="0" borderId="64" xfId="50" applyFont="1" applyBorder="1" applyAlignment="1">
      <alignment horizontal="center" vertical="center" wrapText="1"/>
      <protection/>
    </xf>
    <xf numFmtId="165" fontId="36" fillId="0" borderId="20" xfId="64" applyFont="1" applyBorder="1" applyAlignment="1">
      <alignment horizontal="center" vertical="center" wrapText="1"/>
    </xf>
    <xf numFmtId="165" fontId="36" fillId="0" borderId="12" xfId="64" applyFont="1" applyBorder="1" applyAlignment="1">
      <alignment horizontal="center" vertical="center" wrapText="1"/>
    </xf>
    <xf numFmtId="165" fontId="36" fillId="0" borderId="64" xfId="64" applyFont="1" applyBorder="1" applyAlignment="1">
      <alignment horizontal="center" vertical="center" wrapText="1"/>
    </xf>
    <xf numFmtId="0" fontId="3" fillId="0" borderId="65" xfId="50" applyFont="1" applyBorder="1" applyAlignment="1">
      <alignment horizontal="left" vertical="center" wrapText="1"/>
      <protection/>
    </xf>
    <xf numFmtId="44" fontId="3" fillId="33" borderId="66" xfId="61" applyFont="1" applyFill="1" applyBorder="1" applyAlignment="1">
      <alignment vertical="center" wrapText="1"/>
    </xf>
    <xf numFmtId="44" fontId="3" fillId="0" borderId="67" xfId="50" applyNumberFormat="1" applyFont="1" applyBorder="1" applyAlignment="1">
      <alignment horizontal="center" vertical="center" wrapText="1"/>
      <protection/>
    </xf>
    <xf numFmtId="44" fontId="3" fillId="0" borderId="66" xfId="50" applyNumberFormat="1" applyFont="1" applyBorder="1" applyAlignment="1">
      <alignment horizontal="center" vertical="center" wrapText="1"/>
      <protection/>
    </xf>
    <xf numFmtId="44" fontId="3" fillId="0" borderId="68" xfId="50" applyNumberFormat="1" applyFont="1" applyBorder="1" applyAlignment="1">
      <alignment horizontal="center" vertical="center" wrapText="1"/>
      <protection/>
    </xf>
    <xf numFmtId="165" fontId="33" fillId="0" borderId="69" xfId="64" applyFont="1" applyBorder="1" applyAlignment="1">
      <alignment horizontal="center" vertical="center" wrapText="1"/>
    </xf>
    <xf numFmtId="165" fontId="33" fillId="0" borderId="70" xfId="64" applyFont="1" applyBorder="1" applyAlignment="1">
      <alignment horizontal="center" vertical="center" wrapText="1"/>
    </xf>
    <xf numFmtId="165" fontId="33" fillId="0" borderId="68" xfId="64" applyFont="1" applyBorder="1" applyAlignment="1">
      <alignment horizontal="center" vertical="center" wrapText="1"/>
    </xf>
    <xf numFmtId="0" fontId="35" fillId="0" borderId="47" xfId="50" applyFont="1" applyBorder="1" applyAlignment="1">
      <alignment horizontal="center" vertical="center" wrapText="1"/>
      <protection/>
    </xf>
    <xf numFmtId="165" fontId="33" fillId="0" borderId="60" xfId="64" applyFont="1" applyBorder="1" applyAlignment="1">
      <alignment horizontal="center" vertical="center" wrapText="1"/>
    </xf>
    <xf numFmtId="165" fontId="33" fillId="0" borderId="61" xfId="64" applyFont="1" applyBorder="1" applyAlignment="1">
      <alignment horizontal="center" vertical="center" wrapText="1"/>
    </xf>
    <xf numFmtId="165" fontId="33" fillId="0" borderId="59" xfId="64" applyFont="1" applyBorder="1" applyAlignment="1">
      <alignment horizontal="center" vertical="center" wrapText="1"/>
    </xf>
    <xf numFmtId="0" fontId="35" fillId="33" borderId="47" xfId="50" applyFont="1" applyFill="1" applyBorder="1" applyAlignment="1">
      <alignment horizontal="center" vertical="center" wrapText="1"/>
      <protection/>
    </xf>
    <xf numFmtId="0" fontId="35" fillId="38" borderId="71" xfId="50" applyFont="1" applyFill="1" applyBorder="1" applyAlignment="1">
      <alignment horizontal="left" vertical="center" wrapText="1"/>
      <protection/>
    </xf>
    <xf numFmtId="0" fontId="3" fillId="0" borderId="72" xfId="50" applyFont="1" applyBorder="1" applyAlignment="1">
      <alignment horizontal="left" vertical="center" wrapText="1"/>
      <protection/>
    </xf>
    <xf numFmtId="44" fontId="3" fillId="33" borderId="73" xfId="61" applyFont="1" applyFill="1" applyBorder="1" applyAlignment="1">
      <alignment vertical="center" wrapText="1"/>
    </xf>
    <xf numFmtId="44" fontId="3" fillId="0" borderId="74" xfId="50" applyNumberFormat="1" applyFont="1" applyBorder="1" applyAlignment="1">
      <alignment horizontal="center" vertical="center" wrapText="1"/>
      <protection/>
    </xf>
    <xf numFmtId="44" fontId="3" fillId="0" borderId="73" xfId="50" applyNumberFormat="1" applyFont="1" applyBorder="1" applyAlignment="1">
      <alignment horizontal="center" vertical="center" wrapText="1"/>
      <protection/>
    </xf>
    <xf numFmtId="44" fontId="3" fillId="0" borderId="75" xfId="50" applyNumberFormat="1" applyFont="1" applyBorder="1" applyAlignment="1">
      <alignment horizontal="center" vertical="center" wrapText="1"/>
      <protection/>
    </xf>
    <xf numFmtId="165" fontId="33" fillId="0" borderId="76" xfId="64" applyFont="1" applyBorder="1" applyAlignment="1">
      <alignment horizontal="center" vertical="center" wrapText="1"/>
    </xf>
    <xf numFmtId="165" fontId="33" fillId="0" borderId="77" xfId="64" applyFont="1" applyBorder="1" applyAlignment="1">
      <alignment horizontal="center" vertical="center" wrapText="1"/>
    </xf>
    <xf numFmtId="165" fontId="33" fillId="0" borderId="75" xfId="64" applyFont="1" applyBorder="1" applyAlignment="1">
      <alignment horizontal="center" vertical="center" wrapText="1"/>
    </xf>
    <xf numFmtId="44" fontId="3" fillId="33" borderId="78" xfId="61" applyFont="1" applyFill="1" applyBorder="1" applyAlignment="1">
      <alignment vertical="center" wrapText="1"/>
    </xf>
    <xf numFmtId="165" fontId="36" fillId="0" borderId="60" xfId="64" applyFont="1" applyBorder="1" applyAlignment="1">
      <alignment horizontal="center" vertical="center" wrapText="1"/>
    </xf>
    <xf numFmtId="0" fontId="3" fillId="0" borderId="79" xfId="50" applyFont="1" applyBorder="1" applyAlignment="1">
      <alignment horizontal="left" vertical="center" wrapText="1"/>
      <protection/>
    </xf>
    <xf numFmtId="44" fontId="3" fillId="33" borderId="26" xfId="61" applyFont="1" applyFill="1" applyBorder="1" applyAlignment="1">
      <alignment vertical="center" wrapText="1"/>
    </xf>
    <xf numFmtId="44" fontId="3" fillId="0" borderId="80" xfId="50" applyNumberFormat="1" applyFont="1" applyBorder="1" applyAlignment="1">
      <alignment horizontal="center" vertical="center" wrapText="1"/>
      <protection/>
    </xf>
    <xf numFmtId="44" fontId="3" fillId="0" borderId="26" xfId="50" applyNumberFormat="1" applyFont="1" applyBorder="1" applyAlignment="1">
      <alignment horizontal="center" vertical="center" wrapText="1"/>
      <protection/>
    </xf>
    <xf numFmtId="44" fontId="3" fillId="0" borderId="81" xfId="50" applyNumberFormat="1" applyFont="1" applyBorder="1" applyAlignment="1">
      <alignment horizontal="center" vertical="center" wrapText="1"/>
      <protection/>
    </xf>
    <xf numFmtId="165" fontId="33" fillId="0" borderId="82" xfId="64" applyFont="1" applyBorder="1" applyAlignment="1">
      <alignment horizontal="center" vertical="center" wrapText="1"/>
    </xf>
    <xf numFmtId="165" fontId="33" fillId="0" borderId="83" xfId="64" applyFont="1" applyBorder="1" applyAlignment="1">
      <alignment horizontal="center" vertical="center" wrapText="1"/>
    </xf>
    <xf numFmtId="165" fontId="33" fillId="0" borderId="81" xfId="64" applyFont="1" applyBorder="1" applyAlignment="1">
      <alignment horizontal="center" vertical="center" wrapText="1"/>
    </xf>
    <xf numFmtId="0" fontId="35" fillId="0" borderId="84" xfId="50" applyFont="1" applyBorder="1" applyAlignment="1">
      <alignment horizontal="left" vertical="center" wrapText="1"/>
      <protection/>
    </xf>
    <xf numFmtId="0" fontId="35" fillId="38" borderId="47" xfId="50" applyFont="1" applyFill="1" applyBorder="1" applyAlignment="1">
      <alignment horizontal="left" vertical="center" wrapText="1"/>
      <protection/>
    </xf>
    <xf numFmtId="165" fontId="33" fillId="39" borderId="60" xfId="64" applyFont="1" applyFill="1" applyBorder="1" applyAlignment="1">
      <alignment horizontal="center" vertical="center" wrapText="1"/>
    </xf>
    <xf numFmtId="0" fontId="35" fillId="0" borderId="85" xfId="50" applyFont="1" applyBorder="1" applyAlignment="1">
      <alignment horizontal="center" vertical="center" wrapText="1"/>
      <protection/>
    </xf>
    <xf numFmtId="0" fontId="35" fillId="0" borderId="35" xfId="50" applyFont="1" applyBorder="1" applyAlignment="1">
      <alignment horizontal="center" vertical="center" wrapText="1"/>
      <protection/>
    </xf>
    <xf numFmtId="0" fontId="35" fillId="0" borderId="86" xfId="50" applyFont="1" applyBorder="1" applyAlignment="1">
      <alignment horizontal="center" vertical="center" wrapText="1"/>
      <protection/>
    </xf>
    <xf numFmtId="165" fontId="36" fillId="0" borderId="29" xfId="64" applyFont="1" applyBorder="1" applyAlignment="1">
      <alignment horizontal="center" vertical="center" wrapText="1"/>
    </xf>
    <xf numFmtId="165" fontId="36" fillId="0" borderId="35" xfId="64" applyFont="1" applyBorder="1" applyAlignment="1">
      <alignment horizontal="center" vertical="center" wrapText="1"/>
    </xf>
    <xf numFmtId="165" fontId="36" fillId="0" borderId="86" xfId="64" applyFont="1" applyBorder="1" applyAlignment="1">
      <alignment horizontal="center" vertical="center" wrapText="1"/>
    </xf>
    <xf numFmtId="0" fontId="3" fillId="0" borderId="87" xfId="50" applyFont="1" applyBorder="1" applyAlignment="1">
      <alignment horizontal="left" vertical="center" wrapText="1"/>
      <protection/>
    </xf>
    <xf numFmtId="44" fontId="3" fillId="33" borderId="88" xfId="61" applyFont="1" applyFill="1" applyBorder="1" applyAlignment="1">
      <alignment vertical="center" wrapText="1"/>
    </xf>
    <xf numFmtId="44" fontId="3" fillId="0" borderId="89" xfId="50" applyNumberFormat="1" applyFont="1" applyBorder="1" applyAlignment="1">
      <alignment horizontal="center" vertical="center" wrapText="1"/>
      <protection/>
    </xf>
    <xf numFmtId="44" fontId="3" fillId="0" borderId="88" xfId="50" applyNumberFormat="1" applyFont="1" applyBorder="1" applyAlignment="1">
      <alignment horizontal="center" vertical="center" wrapText="1"/>
      <protection/>
    </xf>
    <xf numFmtId="44" fontId="3" fillId="0" borderId="90" xfId="50" applyNumberFormat="1" applyFont="1" applyBorder="1" applyAlignment="1">
      <alignment horizontal="center" vertical="center" wrapText="1"/>
      <protection/>
    </xf>
    <xf numFmtId="165" fontId="33" fillId="9" borderId="91" xfId="64" applyFont="1" applyFill="1" applyBorder="1" applyAlignment="1">
      <alignment horizontal="center" vertical="center" wrapText="1"/>
    </xf>
    <xf numFmtId="165" fontId="33" fillId="0" borderId="92" xfId="64" applyFont="1" applyBorder="1" applyAlignment="1">
      <alignment horizontal="center" vertical="center" wrapText="1"/>
    </xf>
    <xf numFmtId="165" fontId="33" fillId="0" borderId="90" xfId="64" applyFont="1" applyBorder="1" applyAlignment="1">
      <alignment horizontal="center" vertical="center" wrapText="1"/>
    </xf>
    <xf numFmtId="165" fontId="33" fillId="9" borderId="90" xfId="64" applyFont="1" applyFill="1" applyBorder="1" applyAlignment="1">
      <alignment horizontal="center" vertical="center" wrapText="1"/>
    </xf>
    <xf numFmtId="44" fontId="3" fillId="33" borderId="93" xfId="61" applyFont="1" applyFill="1" applyBorder="1" applyAlignment="1">
      <alignment vertical="center" wrapText="1"/>
    </xf>
    <xf numFmtId="0" fontId="35" fillId="0" borderId="34" xfId="50" applyFont="1" applyBorder="1" applyAlignment="1">
      <alignment horizontal="center" vertical="center" wrapText="1"/>
      <protection/>
    </xf>
    <xf numFmtId="165" fontId="33" fillId="9" borderId="59" xfId="64" applyFont="1" applyFill="1" applyBorder="1" applyAlignment="1">
      <alignment horizontal="center" vertical="center" wrapText="1"/>
    </xf>
    <xf numFmtId="0" fontId="35" fillId="32" borderId="62" xfId="50" applyFont="1" applyFill="1" applyBorder="1" applyAlignment="1">
      <alignment horizontal="left" vertical="center" wrapText="1"/>
      <protection/>
    </xf>
    <xf numFmtId="0" fontId="35" fillId="0" borderId="55" xfId="50" applyFont="1" applyBorder="1" applyAlignment="1">
      <alignment horizontal="center" vertical="center" wrapText="1"/>
      <protection/>
    </xf>
    <xf numFmtId="0" fontId="35" fillId="0" borderId="50" xfId="50" applyFont="1" applyBorder="1" applyAlignment="1">
      <alignment horizontal="center" vertical="center" wrapText="1"/>
      <protection/>
    </xf>
    <xf numFmtId="44" fontId="3" fillId="0" borderId="61" xfId="50" applyNumberFormat="1" applyFont="1" applyBorder="1" applyAlignment="1">
      <alignment horizontal="center" vertical="center" wrapText="1"/>
      <protection/>
    </xf>
    <xf numFmtId="44" fontId="3" fillId="0" borderId="56" xfId="50" applyNumberFormat="1" applyFont="1" applyBorder="1" applyAlignment="1">
      <alignment horizontal="center" vertical="center" wrapText="1"/>
      <protection/>
    </xf>
    <xf numFmtId="0" fontId="3" fillId="0" borderId="84" xfId="50" applyFont="1" applyBorder="1" applyAlignment="1">
      <alignment horizontal="left" vertical="center" wrapText="1"/>
      <protection/>
    </xf>
    <xf numFmtId="0" fontId="173" fillId="38" borderId="47" xfId="50" applyFont="1" applyFill="1" applyBorder="1" applyAlignment="1">
      <alignment horizontal="left" vertical="center" wrapText="1"/>
      <protection/>
    </xf>
    <xf numFmtId="0" fontId="173" fillId="38" borderId="94" xfId="61" applyNumberFormat="1" applyFont="1" applyFill="1" applyBorder="1" applyAlignment="1">
      <alignment horizontal="center" vertical="center" wrapText="1"/>
    </xf>
    <xf numFmtId="0" fontId="173" fillId="38" borderId="95" xfId="61" applyNumberFormat="1" applyFont="1" applyFill="1" applyBorder="1" applyAlignment="1">
      <alignment horizontal="center" vertical="center" wrapText="1"/>
    </xf>
    <xf numFmtId="0" fontId="173" fillId="38" borderId="84" xfId="61" applyNumberFormat="1" applyFont="1" applyFill="1" applyBorder="1" applyAlignment="1">
      <alignment horizontal="center" vertical="center" wrapText="1"/>
    </xf>
    <xf numFmtId="0" fontId="33" fillId="33" borderId="96" xfId="64" applyNumberFormat="1" applyFont="1" applyFill="1" applyBorder="1" applyAlignment="1">
      <alignment horizontal="center" vertical="center" wrapText="1"/>
    </xf>
    <xf numFmtId="0" fontId="33" fillId="33" borderId="95" xfId="64" applyNumberFormat="1" applyFont="1" applyFill="1" applyBorder="1" applyAlignment="1">
      <alignment horizontal="center" vertical="center" wrapText="1"/>
    </xf>
    <xf numFmtId="0" fontId="33" fillId="33" borderId="97" xfId="64" applyNumberFormat="1" applyFont="1" applyFill="1" applyBorder="1" applyAlignment="1">
      <alignment horizontal="center" vertical="center" wrapText="1"/>
    </xf>
    <xf numFmtId="0" fontId="3" fillId="33" borderId="98" xfId="50" applyFont="1" applyFill="1" applyBorder="1" applyAlignment="1">
      <alignment horizontal="left" vertical="center" wrapText="1"/>
      <protection/>
    </xf>
    <xf numFmtId="44" fontId="37" fillId="33" borderId="67" xfId="61" applyFont="1" applyFill="1" applyBorder="1" applyAlignment="1">
      <alignment horizontal="center" vertical="center" wrapText="1"/>
    </xf>
    <xf numFmtId="44" fontId="37" fillId="33" borderId="70" xfId="61" applyFont="1" applyFill="1" applyBorder="1" applyAlignment="1">
      <alignment horizontal="center" vertical="center" wrapText="1"/>
    </xf>
    <xf numFmtId="44" fontId="37" fillId="33" borderId="65" xfId="61" applyFont="1" applyFill="1" applyBorder="1" applyAlignment="1">
      <alignment horizontal="center" vertical="center" wrapText="1"/>
    </xf>
    <xf numFmtId="165" fontId="38" fillId="33" borderId="69" xfId="64" applyFont="1" applyFill="1" applyBorder="1" applyAlignment="1">
      <alignment horizontal="center" vertical="center" wrapText="1"/>
    </xf>
    <xf numFmtId="165" fontId="38" fillId="33" borderId="70" xfId="64" applyFont="1" applyFill="1" applyBorder="1" applyAlignment="1">
      <alignment horizontal="center" vertical="center" wrapText="1"/>
    </xf>
    <xf numFmtId="165" fontId="38" fillId="33" borderId="68" xfId="64" applyFont="1" applyFill="1" applyBorder="1" applyAlignment="1">
      <alignment horizontal="center" vertical="center" wrapText="1"/>
    </xf>
    <xf numFmtId="165" fontId="0" fillId="0" borderId="0" xfId="50" applyNumberFormat="1" applyAlignment="1">
      <alignment horizontal="left" vertical="center" wrapText="1"/>
      <protection/>
    </xf>
    <xf numFmtId="0" fontId="3" fillId="0" borderId="0" xfId="50" applyFont="1" applyAlignment="1">
      <alignment horizontal="left" vertical="center" wrapText="1"/>
      <protection/>
    </xf>
    <xf numFmtId="0" fontId="3" fillId="0" borderId="0" xfId="50" applyFont="1" applyAlignment="1">
      <alignment horizontal="center" vertical="center" wrapText="1"/>
      <protection/>
    </xf>
    <xf numFmtId="165" fontId="33" fillId="0" borderId="0" xfId="64" applyFont="1" applyAlignment="1">
      <alignment horizontal="center" vertical="center" wrapText="1"/>
    </xf>
    <xf numFmtId="0" fontId="3" fillId="0" borderId="0" xfId="50" applyFont="1">
      <alignment/>
      <protection/>
    </xf>
    <xf numFmtId="0" fontId="3" fillId="0" borderId="0" xfId="50" applyFont="1" applyAlignment="1">
      <alignment horizontal="center"/>
      <protection/>
    </xf>
    <xf numFmtId="165" fontId="33" fillId="0" borderId="0" xfId="64" applyFont="1" applyAlignment="1">
      <alignment horizontal="center"/>
    </xf>
    <xf numFmtId="0" fontId="3" fillId="9" borderId="12" xfId="50" applyFont="1" applyFill="1" applyBorder="1" applyAlignment="1">
      <alignment horizontal="left" vertical="center" wrapText="1"/>
      <protection/>
    </xf>
    <xf numFmtId="0" fontId="3" fillId="36" borderId="12" xfId="50" applyFont="1" applyFill="1" applyBorder="1" applyAlignment="1">
      <alignment horizontal="left" vertical="center" wrapText="1"/>
      <protection/>
    </xf>
    <xf numFmtId="0" fontId="3" fillId="0" borderId="12" xfId="50" applyFont="1" applyBorder="1" applyAlignment="1">
      <alignment horizontal="left" vertical="center" wrapText="1"/>
      <protection/>
    </xf>
    <xf numFmtId="0" fontId="3" fillId="0" borderId="12" xfId="50" applyFont="1" applyBorder="1" applyAlignment="1">
      <alignment horizontal="center" vertical="center" wrapText="1"/>
      <protection/>
    </xf>
    <xf numFmtId="0" fontId="41" fillId="0" borderId="0" xfId="0" applyFont="1" applyAlignment="1">
      <alignment/>
    </xf>
    <xf numFmtId="0" fontId="16" fillId="0" borderId="0" xfId="0" applyFont="1" applyAlignment="1">
      <alignment/>
    </xf>
    <xf numFmtId="0" fontId="42" fillId="32" borderId="0" xfId="0" applyFont="1" applyFill="1" applyAlignment="1">
      <alignment/>
    </xf>
    <xf numFmtId="0" fontId="42" fillId="32" borderId="0" xfId="0" applyFont="1" applyFill="1" applyAlignment="1">
      <alignment horizontal="right"/>
    </xf>
    <xf numFmtId="0" fontId="174" fillId="0" borderId="0" xfId="0" applyFont="1" applyAlignment="1">
      <alignment/>
    </xf>
    <xf numFmtId="0" fontId="175" fillId="32" borderId="12" xfId="0" applyFont="1" applyFill="1" applyBorder="1" applyAlignment="1">
      <alignment/>
    </xf>
    <xf numFmtId="0" fontId="164" fillId="0" borderId="12" xfId="0" applyFont="1" applyBorder="1" applyAlignment="1">
      <alignment/>
    </xf>
    <xf numFmtId="165" fontId="164" fillId="0" borderId="12" xfId="62" applyFont="1" applyBorder="1" applyAlignment="1">
      <alignment/>
    </xf>
    <xf numFmtId="165" fontId="175" fillId="0" borderId="12" xfId="62" applyFont="1" applyBorder="1" applyAlignment="1">
      <alignment/>
    </xf>
    <xf numFmtId="165" fontId="45" fillId="0" borderId="12" xfId="0" applyNumberFormat="1" applyFont="1" applyBorder="1" applyAlignment="1">
      <alignment/>
    </xf>
    <xf numFmtId="0" fontId="175" fillId="32" borderId="31" xfId="0" applyFont="1" applyFill="1" applyBorder="1" applyAlignment="1">
      <alignment horizontal="left"/>
    </xf>
    <xf numFmtId="0" fontId="175" fillId="32" borderId="32" xfId="0" applyFont="1" applyFill="1" applyBorder="1" applyAlignment="1">
      <alignment horizontal="left"/>
    </xf>
    <xf numFmtId="0" fontId="175" fillId="32" borderId="20" xfId="0" applyFont="1" applyFill="1" applyBorder="1" applyAlignment="1">
      <alignment horizontal="left"/>
    </xf>
    <xf numFmtId="0" fontId="175" fillId="32" borderId="12" xfId="0" applyFont="1" applyFill="1" applyBorder="1" applyAlignment="1">
      <alignment horizontal="center"/>
    </xf>
    <xf numFmtId="0" fontId="4" fillId="0" borderId="21" xfId="0" applyFont="1" applyBorder="1" applyAlignment="1">
      <alignment/>
    </xf>
    <xf numFmtId="165" fontId="43" fillId="0" borderId="99" xfId="0" applyNumberFormat="1" applyFont="1" applyBorder="1" applyAlignment="1">
      <alignment/>
    </xf>
    <xf numFmtId="0" fontId="4" fillId="0" borderId="12" xfId="0" applyFont="1" applyBorder="1" applyAlignment="1">
      <alignment horizontal="left"/>
    </xf>
    <xf numFmtId="0" fontId="175" fillId="0" borderId="12" xfId="0" applyFont="1" applyBorder="1" applyAlignment="1">
      <alignment horizontal="left"/>
    </xf>
    <xf numFmtId="0" fontId="43" fillId="0" borderId="22" xfId="0" applyFont="1" applyBorder="1" applyAlignment="1">
      <alignment horizontal="left"/>
    </xf>
    <xf numFmtId="0" fontId="175" fillId="0" borderId="12" xfId="0" applyFont="1" applyBorder="1" applyAlignment="1">
      <alignment horizontal="center"/>
    </xf>
    <xf numFmtId="0" fontId="47" fillId="0" borderId="0" xfId="65" applyFont="1" applyAlignment="1">
      <alignment horizontal="left" vertical="top"/>
      <protection/>
    </xf>
    <xf numFmtId="0" fontId="48" fillId="0" borderId="0" xfId="65" applyFont="1" applyAlignment="1">
      <alignment horizontal="center" vertical="top"/>
      <protection/>
    </xf>
    <xf numFmtId="0" fontId="49" fillId="0" borderId="0" xfId="65" applyFont="1" applyAlignment="1">
      <alignment horizontal="left" vertical="top"/>
      <protection/>
    </xf>
    <xf numFmtId="0" fontId="49" fillId="0" borderId="0" xfId="65" applyFont="1" applyAlignment="1">
      <alignment horizontal="right" vertical="top"/>
      <protection/>
    </xf>
    <xf numFmtId="185" fontId="49" fillId="0" borderId="0" xfId="65" applyNumberFormat="1" applyFont="1" applyAlignment="1">
      <alignment horizontal="right" vertical="top"/>
      <protection/>
    </xf>
    <xf numFmtId="185" fontId="49" fillId="0" borderId="0" xfId="65" applyNumberFormat="1" applyFont="1" applyAlignment="1">
      <alignment horizontal="left" vertical="top"/>
      <protection/>
    </xf>
    <xf numFmtId="0" fontId="50" fillId="0" borderId="0" xfId="50" applyFont="1">
      <alignment/>
      <protection/>
    </xf>
    <xf numFmtId="0" fontId="0" fillId="33" borderId="0" xfId="50" applyFill="1">
      <alignment/>
      <protection/>
    </xf>
    <xf numFmtId="0" fontId="0" fillId="33" borderId="0" xfId="65" applyFont="1" applyFill="1">
      <alignment/>
      <protection/>
    </xf>
    <xf numFmtId="181" fontId="47" fillId="33" borderId="0" xfId="65" applyNumberFormat="1" applyFont="1" applyFill="1" applyAlignment="1">
      <alignment horizontal="left" vertical="top"/>
      <protection/>
    </xf>
    <xf numFmtId="0" fontId="47" fillId="33" borderId="0" xfId="65" applyFont="1" applyFill="1" applyAlignment="1">
      <alignment horizontal="left" vertical="top"/>
      <protection/>
    </xf>
    <xf numFmtId="183" fontId="49" fillId="33" borderId="0" xfId="65" applyNumberFormat="1" applyFont="1" applyFill="1" applyAlignment="1">
      <alignment horizontal="right" vertical="top"/>
      <protection/>
    </xf>
    <xf numFmtId="184" fontId="49" fillId="33" borderId="0" xfId="65" applyNumberFormat="1" applyFont="1" applyFill="1" applyAlignment="1">
      <alignment horizontal="right" vertical="top"/>
      <protection/>
    </xf>
    <xf numFmtId="0" fontId="0" fillId="0" borderId="11" xfId="50" applyBorder="1">
      <alignment/>
      <protection/>
    </xf>
    <xf numFmtId="0" fontId="49" fillId="0" borderId="11" xfId="65" applyFont="1" applyBorder="1" applyAlignment="1">
      <alignment horizontal="left" vertical="top"/>
      <protection/>
    </xf>
    <xf numFmtId="0" fontId="49" fillId="33" borderId="11" xfId="65" applyFont="1" applyFill="1" applyBorder="1" applyAlignment="1">
      <alignment horizontal="left" vertical="top"/>
      <protection/>
    </xf>
    <xf numFmtId="0" fontId="0" fillId="33" borderId="11" xfId="50" applyFill="1" applyBorder="1">
      <alignment/>
      <protection/>
    </xf>
    <xf numFmtId="0" fontId="49" fillId="33" borderId="11" xfId="65" applyFont="1" applyFill="1" applyBorder="1" applyAlignment="1">
      <alignment horizontal="right" vertical="top"/>
      <protection/>
    </xf>
    <xf numFmtId="0" fontId="0" fillId="33" borderId="11" xfId="65" applyFont="1" applyFill="1" applyBorder="1">
      <alignment/>
      <protection/>
    </xf>
    <xf numFmtId="181" fontId="47" fillId="33" borderId="11" xfId="65" applyNumberFormat="1" applyFont="1" applyFill="1" applyBorder="1" applyAlignment="1">
      <alignment horizontal="left" vertical="top"/>
      <protection/>
    </xf>
    <xf numFmtId="0" fontId="47" fillId="33" borderId="11" xfId="65" applyFont="1" applyFill="1" applyBorder="1" applyAlignment="1">
      <alignment horizontal="left" vertical="top"/>
      <protection/>
    </xf>
    <xf numFmtId="182" fontId="49" fillId="33" borderId="11" xfId="65" applyNumberFormat="1" applyFont="1" applyFill="1" applyBorder="1" applyAlignment="1">
      <alignment horizontal="right" vertical="top"/>
      <protection/>
    </xf>
    <xf numFmtId="2" fontId="49" fillId="33" borderId="11" xfId="65" applyNumberFormat="1" applyFont="1" applyFill="1" applyBorder="1" applyAlignment="1">
      <alignment horizontal="right" vertical="top"/>
      <protection/>
    </xf>
    <xf numFmtId="183" fontId="49" fillId="33" borderId="11" xfId="65" applyNumberFormat="1" applyFont="1" applyFill="1" applyBorder="1" applyAlignment="1">
      <alignment horizontal="right" vertical="top"/>
      <protection/>
    </xf>
    <xf numFmtId="184" fontId="49" fillId="33" borderId="11" xfId="65" applyNumberFormat="1" applyFont="1" applyFill="1" applyBorder="1" applyAlignment="1">
      <alignment horizontal="right" vertical="top"/>
      <protection/>
    </xf>
    <xf numFmtId="186" fontId="49" fillId="33" borderId="0" xfId="65" applyNumberFormat="1" applyFont="1" applyFill="1" applyAlignment="1">
      <alignment horizontal="right" vertical="top"/>
      <protection/>
    </xf>
    <xf numFmtId="181" fontId="47" fillId="40" borderId="11" xfId="65" applyNumberFormat="1" applyFont="1" applyFill="1" applyBorder="1" applyAlignment="1">
      <alignment horizontal="left" vertical="top"/>
      <protection/>
    </xf>
    <xf numFmtId="0" fontId="47" fillId="40" borderId="11" xfId="65" applyFont="1" applyFill="1" applyBorder="1" applyAlignment="1">
      <alignment horizontal="left" vertical="top"/>
      <protection/>
    </xf>
    <xf numFmtId="0" fontId="0" fillId="40" borderId="11" xfId="50" applyFill="1" applyBorder="1">
      <alignment/>
      <protection/>
    </xf>
    <xf numFmtId="183" fontId="49" fillId="40" borderId="11" xfId="65" applyNumberFormat="1" applyFont="1" applyFill="1" applyBorder="1" applyAlignment="1">
      <alignment horizontal="right" vertical="top"/>
      <protection/>
    </xf>
    <xf numFmtId="2" fontId="49" fillId="40" borderId="11" xfId="65" applyNumberFormat="1" applyFont="1" applyFill="1" applyBorder="1" applyAlignment="1">
      <alignment horizontal="right" vertical="top"/>
      <protection/>
    </xf>
    <xf numFmtId="0" fontId="0" fillId="40" borderId="0" xfId="50" applyFill="1">
      <alignment/>
      <protection/>
    </xf>
    <xf numFmtId="182" fontId="49" fillId="40" borderId="11" xfId="65" applyNumberFormat="1" applyFont="1" applyFill="1" applyBorder="1" applyAlignment="1">
      <alignment horizontal="right" vertical="top"/>
      <protection/>
    </xf>
    <xf numFmtId="181" fontId="47" fillId="40" borderId="0" xfId="65" applyNumberFormat="1" applyFont="1" applyFill="1" applyAlignment="1">
      <alignment horizontal="left" vertical="top"/>
      <protection/>
    </xf>
    <xf numFmtId="0" fontId="47" fillId="40" borderId="0" xfId="65" applyFont="1" applyFill="1" applyAlignment="1">
      <alignment horizontal="left" vertical="top"/>
      <protection/>
    </xf>
    <xf numFmtId="0" fontId="0" fillId="40" borderId="0" xfId="65" applyFont="1" applyFill="1">
      <alignment/>
      <protection/>
    </xf>
    <xf numFmtId="183" fontId="49" fillId="40" borderId="0" xfId="65" applyNumberFormat="1" applyFont="1" applyFill="1" applyAlignment="1">
      <alignment horizontal="right" vertical="top"/>
      <protection/>
    </xf>
    <xf numFmtId="187" fontId="0" fillId="33" borderId="0" xfId="50" applyNumberFormat="1" applyFill="1">
      <alignment/>
      <protection/>
    </xf>
    <xf numFmtId="0" fontId="49" fillId="33" borderId="32" xfId="65" applyFont="1" applyFill="1" applyBorder="1" applyAlignment="1">
      <alignment horizontal="left" vertical="top"/>
      <protection/>
    </xf>
    <xf numFmtId="0" fontId="0" fillId="33" borderId="32" xfId="50" applyFill="1" applyBorder="1">
      <alignment/>
      <protection/>
    </xf>
    <xf numFmtId="184" fontId="49" fillId="33" borderId="32" xfId="65" applyNumberFormat="1" applyFont="1" applyFill="1" applyBorder="1" applyAlignment="1">
      <alignment horizontal="right" vertical="top"/>
      <protection/>
    </xf>
    <xf numFmtId="183" fontId="49" fillId="33" borderId="32" xfId="65" applyNumberFormat="1" applyFont="1" applyFill="1" applyBorder="1" applyAlignment="1">
      <alignment horizontal="right" vertical="top"/>
      <protection/>
    </xf>
    <xf numFmtId="178" fontId="51" fillId="40" borderId="32" xfId="62" applyNumberFormat="1" applyFont="1" applyFill="1" applyBorder="1" applyAlignment="1">
      <alignment/>
    </xf>
    <xf numFmtId="0" fontId="0" fillId="0" borderId="32" xfId="50" applyBorder="1">
      <alignment/>
      <protection/>
    </xf>
    <xf numFmtId="0" fontId="0" fillId="0" borderId="23" xfId="50" applyBorder="1">
      <alignment/>
      <protection/>
    </xf>
    <xf numFmtId="0" fontId="49" fillId="0" borderId="23" xfId="65" applyFont="1" applyBorder="1" applyAlignment="1">
      <alignment horizontal="left" vertical="top"/>
      <protection/>
    </xf>
    <xf numFmtId="185" fontId="49" fillId="0" borderId="23" xfId="65" applyNumberFormat="1" applyFont="1" applyBorder="1" applyAlignment="1">
      <alignment horizontal="left" vertical="top"/>
      <protection/>
    </xf>
    <xf numFmtId="0" fontId="50" fillId="33" borderId="32" xfId="50" applyFont="1" applyFill="1" applyBorder="1">
      <alignment/>
      <protection/>
    </xf>
    <xf numFmtId="184" fontId="52" fillId="33" borderId="32" xfId="65" applyNumberFormat="1" applyFont="1" applyFill="1" applyBorder="1" applyAlignment="1">
      <alignment horizontal="right" vertical="top"/>
      <protection/>
    </xf>
    <xf numFmtId="185" fontId="52" fillId="0" borderId="23" xfId="65" applyNumberFormat="1" applyFont="1" applyBorder="1" applyAlignment="1">
      <alignment horizontal="right" vertical="top"/>
      <protection/>
    </xf>
    <xf numFmtId="178" fontId="53" fillId="0" borderId="23" xfId="65" applyNumberFormat="1" applyFont="1" applyBorder="1" applyAlignment="1">
      <alignment horizontal="left" vertical="top"/>
      <protection/>
    </xf>
    <xf numFmtId="181" fontId="47" fillId="13" borderId="11" xfId="65" applyNumberFormat="1" applyFont="1" applyFill="1" applyBorder="1" applyAlignment="1">
      <alignment horizontal="left" vertical="top"/>
      <protection/>
    </xf>
    <xf numFmtId="0" fontId="47" fillId="13" borderId="11" xfId="65" applyFont="1" applyFill="1" applyBorder="1" applyAlignment="1">
      <alignment horizontal="left" vertical="top"/>
      <protection/>
    </xf>
    <xf numFmtId="0" fontId="0" fillId="13" borderId="11" xfId="50" applyFill="1" applyBorder="1">
      <alignment/>
      <protection/>
    </xf>
    <xf numFmtId="183" fontId="49" fillId="13" borderId="11" xfId="65" applyNumberFormat="1" applyFont="1" applyFill="1" applyBorder="1" applyAlignment="1">
      <alignment horizontal="right" vertical="top"/>
      <protection/>
    </xf>
    <xf numFmtId="181" fontId="176" fillId="33" borderId="11" xfId="65" applyNumberFormat="1" applyFont="1" applyFill="1" applyBorder="1" applyAlignment="1">
      <alignment horizontal="left" vertical="top"/>
      <protection/>
    </xf>
    <xf numFmtId="0" fontId="176" fillId="33" borderId="11" xfId="65" applyFont="1" applyFill="1" applyBorder="1" applyAlignment="1">
      <alignment horizontal="left" vertical="top"/>
      <protection/>
    </xf>
    <xf numFmtId="0" fontId="177" fillId="33" borderId="11" xfId="65" applyFont="1" applyFill="1" applyBorder="1">
      <alignment/>
      <protection/>
    </xf>
    <xf numFmtId="183" fontId="178" fillId="33" borderId="11" xfId="65" applyNumberFormat="1" applyFont="1" applyFill="1" applyBorder="1" applyAlignment="1">
      <alignment horizontal="right" vertical="top"/>
      <protection/>
    </xf>
    <xf numFmtId="182" fontId="178" fillId="33" borderId="11" xfId="65" applyNumberFormat="1" applyFont="1" applyFill="1" applyBorder="1" applyAlignment="1">
      <alignment horizontal="right" vertical="top"/>
      <protection/>
    </xf>
    <xf numFmtId="0" fontId="177" fillId="33" borderId="0" xfId="50" applyFont="1" applyFill="1">
      <alignment/>
      <protection/>
    </xf>
    <xf numFmtId="182" fontId="49" fillId="13" borderId="11" xfId="65" applyNumberFormat="1" applyFont="1" applyFill="1" applyBorder="1" applyAlignment="1">
      <alignment horizontal="right" vertical="top"/>
      <protection/>
    </xf>
    <xf numFmtId="2" fontId="49" fillId="13" borderId="11" xfId="65" applyNumberFormat="1" applyFont="1" applyFill="1" applyBorder="1" applyAlignment="1">
      <alignment horizontal="right" vertical="top"/>
      <protection/>
    </xf>
    <xf numFmtId="0" fontId="0" fillId="13" borderId="11" xfId="65" applyFont="1" applyFill="1" applyBorder="1">
      <alignment/>
      <protection/>
    </xf>
    <xf numFmtId="0" fontId="11" fillId="0" borderId="49" xfId="0" applyFont="1" applyBorder="1" applyAlignment="1">
      <alignment horizontal="left"/>
    </xf>
    <xf numFmtId="0" fontId="11" fillId="0" borderId="97" xfId="0" applyFont="1" applyBorder="1" applyAlignment="1">
      <alignment/>
    </xf>
    <xf numFmtId="0" fontId="24" fillId="0" borderId="70" xfId="0" applyFont="1" applyBorder="1" applyAlignment="1">
      <alignment/>
    </xf>
    <xf numFmtId="14" fontId="11" fillId="0" borderId="100" xfId="0" applyNumberFormat="1" applyFont="1" applyBorder="1" applyAlignment="1">
      <alignment horizontal="left"/>
    </xf>
    <xf numFmtId="0" fontId="9" fillId="0" borderId="100" xfId="0" applyFont="1" applyBorder="1" applyAlignment="1">
      <alignment/>
    </xf>
    <xf numFmtId="0" fontId="9" fillId="0" borderId="85" xfId="0" applyFont="1" applyBorder="1" applyAlignment="1">
      <alignment/>
    </xf>
    <xf numFmtId="0" fontId="9" fillId="0" borderId="35" xfId="0" applyFont="1" applyBorder="1" applyAlignment="1">
      <alignment/>
    </xf>
    <xf numFmtId="0" fontId="3" fillId="0" borderId="35" xfId="0" applyFont="1" applyBorder="1" applyAlignment="1">
      <alignment/>
    </xf>
    <xf numFmtId="0" fontId="24" fillId="0" borderId="35" xfId="0" applyFont="1" applyBorder="1" applyAlignment="1">
      <alignment/>
    </xf>
    <xf numFmtId="0" fontId="18" fillId="0" borderId="86" xfId="0" applyFont="1" applyBorder="1" applyAlignment="1">
      <alignment horizontal="center"/>
    </xf>
    <xf numFmtId="0" fontId="24" fillId="0" borderId="86" xfId="0" applyFont="1" applyBorder="1" applyAlignment="1">
      <alignment horizontal="center"/>
    </xf>
    <xf numFmtId="0" fontId="9" fillId="0" borderId="63" xfId="0" applyFont="1" applyBorder="1" applyAlignment="1">
      <alignment horizontal="center" vertical="center" wrapText="1"/>
    </xf>
    <xf numFmtId="0" fontId="9"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54" fillId="0" borderId="64" xfId="0" applyFont="1" applyBorder="1" applyAlignment="1">
      <alignment horizontal="center" vertical="center" wrapText="1"/>
    </xf>
    <xf numFmtId="0" fontId="9" fillId="0" borderId="64" xfId="0" applyFont="1" applyBorder="1" applyAlignment="1">
      <alignment horizontal="center" vertical="center" wrapText="1"/>
    </xf>
    <xf numFmtId="0" fontId="179" fillId="0" borderId="63" xfId="0" applyFont="1" applyBorder="1" applyAlignment="1">
      <alignment horizontal="left" vertical="center" wrapText="1"/>
    </xf>
    <xf numFmtId="49" fontId="179" fillId="0" borderId="12" xfId="0" applyNumberFormat="1" applyFont="1" applyBorder="1" applyAlignment="1">
      <alignment horizontal="center" vertical="center" wrapText="1"/>
    </xf>
    <xf numFmtId="0" fontId="180" fillId="0" borderId="12" xfId="0" applyFont="1" applyBorder="1" applyAlignment="1">
      <alignment horizontal="left" vertical="center" wrapText="1"/>
    </xf>
    <xf numFmtId="0" fontId="180" fillId="0" borderId="12" xfId="0" applyFont="1" applyBorder="1" applyAlignment="1">
      <alignment horizontal="center" vertical="center" wrapText="1"/>
    </xf>
    <xf numFmtId="0" fontId="181" fillId="0" borderId="12" xfId="0" applyFont="1" applyBorder="1" applyAlignment="1">
      <alignment vertical="center" wrapText="1"/>
    </xf>
    <xf numFmtId="0" fontId="182" fillId="0" borderId="63" xfId="0" applyFont="1" applyBorder="1" applyAlignment="1">
      <alignment horizontal="left" vertical="center" wrapText="1"/>
    </xf>
    <xf numFmtId="49" fontId="182" fillId="0" borderId="12" xfId="0" applyNumberFormat="1" applyFont="1" applyBorder="1" applyAlignment="1">
      <alignment horizontal="center" vertical="center" wrapText="1"/>
    </xf>
    <xf numFmtId="0" fontId="183" fillId="0" borderId="12" xfId="0" applyFont="1" applyBorder="1" applyAlignment="1">
      <alignment horizontal="left" vertical="center" wrapText="1"/>
    </xf>
    <xf numFmtId="0" fontId="183" fillId="0" borderId="12" xfId="0" applyFont="1" applyBorder="1" applyAlignment="1">
      <alignment horizontal="center" vertical="center" wrapText="1"/>
    </xf>
    <xf numFmtId="0" fontId="183" fillId="0" borderId="12" xfId="0" applyFont="1" applyBorder="1" applyAlignment="1">
      <alignment vertical="center" wrapText="1"/>
    </xf>
    <xf numFmtId="165" fontId="184" fillId="0" borderId="64" xfId="0" applyNumberFormat="1" applyFont="1" applyBorder="1" applyAlignment="1">
      <alignment horizontal="right" wrapText="1"/>
    </xf>
    <xf numFmtId="165" fontId="158" fillId="0" borderId="41" xfId="0" applyNumberFormat="1" applyFont="1" applyBorder="1" applyAlignment="1">
      <alignment horizontal="right" wrapText="1"/>
    </xf>
    <xf numFmtId="165" fontId="185" fillId="0" borderId="101" xfId="0" applyNumberFormat="1" applyFont="1" applyBorder="1" applyAlignment="1">
      <alignment horizontal="right" wrapText="1"/>
    </xf>
    <xf numFmtId="0" fontId="11" fillId="0" borderId="63" xfId="0" applyFont="1" applyBorder="1" applyAlignment="1">
      <alignment horizontal="left" vertical="center" wrapText="1"/>
    </xf>
    <xf numFmtId="0" fontId="11" fillId="0" borderId="12" xfId="0" applyFont="1" applyBorder="1" applyAlignment="1">
      <alignment/>
    </xf>
    <xf numFmtId="0" fontId="24" fillId="0" borderId="12" xfId="0" applyFont="1" applyBorder="1" applyAlignment="1">
      <alignment horizontal="left" vertical="center" wrapText="1"/>
    </xf>
    <xf numFmtId="0" fontId="24" fillId="0" borderId="12" xfId="0" applyFont="1" applyBorder="1" applyAlignment="1">
      <alignment horizontal="right" vertical="center" wrapText="1"/>
    </xf>
    <xf numFmtId="0" fontId="55" fillId="0" borderId="12" xfId="0" applyFont="1" applyBorder="1" applyAlignment="1">
      <alignment vertical="center" wrapText="1"/>
    </xf>
    <xf numFmtId="165" fontId="54" fillId="0" borderId="64" xfId="64" applyFont="1" applyBorder="1" applyAlignment="1">
      <alignment horizontal="right" wrapText="1"/>
    </xf>
    <xf numFmtId="165" fontId="9" fillId="0" borderId="64" xfId="64" applyFont="1" applyBorder="1" applyAlignment="1">
      <alignment horizontal="right" wrapText="1"/>
    </xf>
    <xf numFmtId="0" fontId="54" fillId="0" borderId="64" xfId="0" applyFont="1" applyBorder="1" applyAlignment="1">
      <alignment horizontal="right" wrapText="1"/>
    </xf>
    <xf numFmtId="0" fontId="9" fillId="0" borderId="64" xfId="0" applyFont="1" applyBorder="1" applyAlignment="1">
      <alignment horizontal="right" wrapText="1"/>
    </xf>
    <xf numFmtId="0" fontId="11" fillId="41" borderId="63" xfId="0" applyFont="1" applyFill="1" applyBorder="1" applyAlignment="1">
      <alignment horizontal="left" vertical="center" wrapText="1"/>
    </xf>
    <xf numFmtId="0" fontId="24" fillId="41" borderId="12" xfId="0" applyFont="1" applyFill="1" applyBorder="1" applyAlignment="1">
      <alignment/>
    </xf>
    <xf numFmtId="0" fontId="55" fillId="41" borderId="12" xfId="0" applyFont="1" applyFill="1" applyBorder="1" applyAlignment="1">
      <alignment/>
    </xf>
    <xf numFmtId="0" fontId="54" fillId="41" borderId="64" xfId="0" applyFont="1" applyFill="1" applyBorder="1" applyAlignment="1">
      <alignment horizontal="right" wrapText="1"/>
    </xf>
    <xf numFmtId="0" fontId="9" fillId="41" borderId="64" xfId="0" applyFont="1" applyFill="1" applyBorder="1" applyAlignment="1">
      <alignment horizontal="right" wrapText="1"/>
    </xf>
    <xf numFmtId="165" fontId="55" fillId="41" borderId="12" xfId="64" applyFont="1" applyFill="1" applyBorder="1" applyAlignment="1">
      <alignment/>
    </xf>
    <xf numFmtId="165" fontId="54" fillId="41" borderId="64" xfId="64" applyFont="1" applyFill="1" applyBorder="1" applyAlignment="1">
      <alignment horizontal="right" wrapText="1"/>
    </xf>
    <xf numFmtId="165" fontId="9" fillId="41" borderId="64" xfId="64" applyFont="1" applyFill="1" applyBorder="1" applyAlignment="1">
      <alignment horizontal="right" wrapText="1"/>
    </xf>
    <xf numFmtId="0" fontId="24" fillId="0" borderId="12" xfId="0" applyFont="1" applyBorder="1" applyAlignment="1">
      <alignment/>
    </xf>
    <xf numFmtId="165" fontId="55" fillId="0" borderId="12" xfId="64" applyFont="1" applyBorder="1" applyAlignment="1">
      <alignment/>
    </xf>
    <xf numFmtId="0" fontId="11" fillId="33" borderId="63" xfId="0" applyFont="1" applyFill="1" applyBorder="1" applyAlignment="1">
      <alignment horizontal="left" vertical="center" wrapText="1"/>
    </xf>
    <xf numFmtId="0" fontId="24" fillId="33" borderId="12" xfId="0" applyFont="1" applyFill="1" applyBorder="1" applyAlignment="1">
      <alignment/>
    </xf>
    <xf numFmtId="165" fontId="55" fillId="33" borderId="12" xfId="64" applyFont="1" applyFill="1" applyBorder="1" applyAlignment="1">
      <alignment/>
    </xf>
    <xf numFmtId="165" fontId="54" fillId="33" borderId="64" xfId="64" applyFont="1" applyFill="1" applyBorder="1" applyAlignment="1">
      <alignment horizontal="right" wrapText="1"/>
    </xf>
    <xf numFmtId="165" fontId="9" fillId="33" borderId="64" xfId="64" applyFont="1" applyFill="1" applyBorder="1" applyAlignment="1">
      <alignment horizontal="right" wrapText="1"/>
    </xf>
    <xf numFmtId="0" fontId="153" fillId="33" borderId="12" xfId="0" applyFont="1" applyFill="1" applyBorder="1" applyAlignment="1">
      <alignment/>
    </xf>
    <xf numFmtId="165" fontId="9" fillId="0" borderId="41" xfId="64" applyFont="1" applyBorder="1" applyAlignment="1">
      <alignment horizontal="right" wrapText="1"/>
    </xf>
    <xf numFmtId="0" fontId="179" fillId="0" borderId="12" xfId="0" applyFont="1" applyBorder="1" applyAlignment="1">
      <alignment/>
    </xf>
    <xf numFmtId="0" fontId="180" fillId="0" borderId="12" xfId="0" applyFont="1" applyBorder="1" applyAlignment="1">
      <alignment/>
    </xf>
    <xf numFmtId="165" fontId="186" fillId="0" borderId="12" xfId="64" applyFont="1" applyBorder="1" applyAlignment="1">
      <alignment/>
    </xf>
    <xf numFmtId="0" fontId="55" fillId="0" borderId="12" xfId="0" applyFont="1" applyBorder="1" applyAlignment="1">
      <alignment/>
    </xf>
    <xf numFmtId="165" fontId="54" fillId="0" borderId="64" xfId="0" applyNumberFormat="1" applyFont="1" applyBorder="1" applyAlignment="1">
      <alignment/>
    </xf>
    <xf numFmtId="165" fontId="9" fillId="0" borderId="101" xfId="0" applyNumberFormat="1" applyFont="1" applyBorder="1" applyAlignment="1">
      <alignment/>
    </xf>
    <xf numFmtId="165" fontId="9" fillId="0" borderId="101" xfId="64" applyFont="1" applyBorder="1" applyAlignment="1">
      <alignment horizontal="right" wrapText="1"/>
    </xf>
    <xf numFmtId="0" fontId="153" fillId="41" borderId="12" xfId="0" applyFont="1" applyFill="1" applyBorder="1" applyAlignment="1">
      <alignment/>
    </xf>
    <xf numFmtId="0" fontId="9" fillId="0" borderId="101" xfId="0" applyFont="1" applyBorder="1" applyAlignment="1">
      <alignment horizontal="right" wrapText="1"/>
    </xf>
    <xf numFmtId="165" fontId="54" fillId="0" borderId="64" xfId="0" applyNumberFormat="1" applyFont="1" applyBorder="1" applyAlignment="1">
      <alignment horizontal="right" wrapText="1"/>
    </xf>
    <xf numFmtId="165" fontId="9" fillId="0" borderId="101" xfId="0" applyNumberFormat="1" applyFont="1" applyBorder="1" applyAlignment="1">
      <alignment horizontal="right" wrapText="1"/>
    </xf>
    <xf numFmtId="0" fontId="55" fillId="0" borderId="12" xfId="0" applyFont="1" applyBorder="1" applyAlignment="1">
      <alignment/>
    </xf>
    <xf numFmtId="0" fontId="11" fillId="0" borderId="102" xfId="0" applyFont="1" applyBorder="1" applyAlignment="1">
      <alignment horizontal="left" vertical="center" wrapText="1"/>
    </xf>
    <xf numFmtId="0" fontId="55" fillId="0" borderId="31" xfId="0" applyFont="1" applyBorder="1" applyAlignment="1">
      <alignment/>
    </xf>
    <xf numFmtId="165" fontId="9" fillId="0" borderId="103" xfId="64" applyFont="1" applyBorder="1" applyAlignment="1">
      <alignment horizontal="right" wrapText="1"/>
    </xf>
    <xf numFmtId="0" fontId="24" fillId="0" borderId="70" xfId="0" applyFont="1" applyBorder="1" applyAlignment="1">
      <alignment horizontal="left" vertical="center" wrapText="1"/>
    </xf>
    <xf numFmtId="0" fontId="55" fillId="0" borderId="66" xfId="0" applyFont="1" applyBorder="1" applyAlignment="1">
      <alignment/>
    </xf>
    <xf numFmtId="0" fontId="54" fillId="0" borderId="68" xfId="0" applyFont="1" applyBorder="1" applyAlignment="1">
      <alignment/>
    </xf>
    <xf numFmtId="0" fontId="9" fillId="0" borderId="104" xfId="0" applyFont="1" applyBorder="1" applyAlignment="1">
      <alignment horizontal="left"/>
    </xf>
    <xf numFmtId="0" fontId="9" fillId="0" borderId="105" xfId="0" applyFont="1" applyBorder="1" applyAlignment="1">
      <alignment horizontal="left"/>
    </xf>
    <xf numFmtId="0" fontId="3" fillId="0" borderId="105" xfId="0" applyFont="1" applyBorder="1" applyAlignment="1">
      <alignment/>
    </xf>
    <xf numFmtId="0" fontId="24" fillId="0" borderId="105" xfId="0" applyFont="1" applyBorder="1" applyAlignment="1">
      <alignment/>
    </xf>
    <xf numFmtId="165" fontId="187" fillId="0" borderId="106" xfId="64" applyFont="1" applyBorder="1" applyAlignment="1">
      <alignment horizontal="right" wrapText="1"/>
    </xf>
    <xf numFmtId="178" fontId="188" fillId="0" borderId="106" xfId="59" applyNumberFormat="1" applyFont="1" applyBorder="1" applyAlignment="1">
      <alignment horizontal="right" wrapText="1"/>
    </xf>
    <xf numFmtId="178" fontId="56" fillId="0" borderId="107" xfId="0" applyNumberFormat="1" applyFont="1" applyBorder="1" applyAlignment="1">
      <alignment horizontal="right" wrapText="1"/>
    </xf>
    <xf numFmtId="178" fontId="56" fillId="0" borderId="108" xfId="59" applyNumberFormat="1" applyFont="1" applyBorder="1" applyAlignment="1">
      <alignment horizontal="right" wrapText="1"/>
    </xf>
    <xf numFmtId="0" fontId="9" fillId="0" borderId="47" xfId="0" applyFont="1" applyBorder="1" applyAlignment="1">
      <alignment horizontal="left"/>
    </xf>
    <xf numFmtId="0" fontId="9" fillId="0" borderId="95" xfId="0" applyFont="1" applyBorder="1" applyAlignment="1">
      <alignment horizontal="left"/>
    </xf>
    <xf numFmtId="0" fontId="3" fillId="0" borderId="95" xfId="0" applyFont="1" applyBorder="1" applyAlignment="1">
      <alignment/>
    </xf>
    <xf numFmtId="0" fontId="24" fillId="0" borderId="95" xfId="0" applyFont="1" applyBorder="1" applyAlignment="1">
      <alignment/>
    </xf>
    <xf numFmtId="165" fontId="187" fillId="0" borderId="97" xfId="64" applyFont="1" applyBorder="1" applyAlignment="1">
      <alignment horizontal="right" wrapText="1"/>
    </xf>
    <xf numFmtId="178" fontId="56" fillId="0" borderId="49" xfId="59" applyNumberFormat="1" applyFont="1" applyBorder="1" applyAlignment="1">
      <alignment horizontal="right" wrapText="1"/>
    </xf>
    <xf numFmtId="178" fontId="56" fillId="0" borderId="84" xfId="0" applyNumberFormat="1" applyFont="1" applyBorder="1" applyAlignment="1">
      <alignment horizontal="right" wrapText="1"/>
    </xf>
    <xf numFmtId="0" fontId="9" fillId="0" borderId="98" xfId="0" applyFont="1" applyBorder="1" applyAlignment="1">
      <alignment horizontal="left"/>
    </xf>
    <xf numFmtId="0" fontId="9" fillId="0" borderId="70" xfId="0" applyFont="1" applyBorder="1" applyAlignment="1">
      <alignment horizontal="left"/>
    </xf>
    <xf numFmtId="0" fontId="3" fillId="0" borderId="70" xfId="0" applyFont="1" applyBorder="1" applyAlignment="1">
      <alignment/>
    </xf>
    <xf numFmtId="165" fontId="24" fillId="0" borderId="70" xfId="0" applyNumberFormat="1" applyFont="1" applyBorder="1" applyAlignment="1">
      <alignment/>
    </xf>
    <xf numFmtId="165" fontId="187" fillId="0" borderId="68" xfId="64" applyFont="1" applyBorder="1" applyAlignment="1">
      <alignment horizontal="right" wrapText="1"/>
    </xf>
    <xf numFmtId="178" fontId="56" fillId="0" borderId="100" xfId="59" applyNumberFormat="1" applyFont="1" applyBorder="1" applyAlignment="1">
      <alignment horizontal="right" wrapText="1"/>
    </xf>
    <xf numFmtId="178" fontId="188" fillId="0" borderId="65" xfId="64" applyNumberFormat="1" applyFont="1" applyBorder="1" applyAlignment="1">
      <alignment horizontal="left" wrapText="1"/>
    </xf>
    <xf numFmtId="165" fontId="24" fillId="0" borderId="105" xfId="0" applyNumberFormat="1" applyFont="1" applyBorder="1" applyAlignment="1">
      <alignment/>
    </xf>
    <xf numFmtId="44" fontId="189" fillId="0" borderId="106" xfId="59" applyFont="1" applyBorder="1" applyAlignment="1">
      <alignment horizontal="right" wrapText="1"/>
    </xf>
    <xf numFmtId="178" fontId="188" fillId="0" borderId="107" xfId="64" applyNumberFormat="1" applyFont="1" applyBorder="1" applyAlignment="1">
      <alignment horizontal="left" wrapText="1"/>
    </xf>
    <xf numFmtId="0" fontId="9" fillId="0" borderId="12" xfId="0" applyFont="1" applyBorder="1" applyAlignment="1">
      <alignment horizontal="left"/>
    </xf>
    <xf numFmtId="0" fontId="24" fillId="0" borderId="0" xfId="0" applyFont="1" applyAlignment="1">
      <alignment/>
    </xf>
    <xf numFmtId="165" fontId="54" fillId="0" borderId="0" xfId="0" applyNumberFormat="1" applyFont="1" applyAlignment="1">
      <alignment horizontal="right"/>
    </xf>
    <xf numFmtId="165" fontId="9" fillId="0" borderId="0" xfId="0" applyNumberFormat="1" applyFont="1" applyAlignment="1">
      <alignment horizontal="right"/>
    </xf>
    <xf numFmtId="0" fontId="9" fillId="0" borderId="0" xfId="0" applyFont="1" applyAlignment="1">
      <alignment horizontal="right"/>
    </xf>
    <xf numFmtId="14" fontId="9" fillId="0" borderId="0" xfId="0" applyNumberFormat="1" applyFont="1" applyAlignment="1">
      <alignment/>
    </xf>
    <xf numFmtId="0" fontId="54" fillId="0" borderId="0" xfId="0" applyFont="1" applyAlignment="1">
      <alignment/>
    </xf>
    <xf numFmtId="165" fontId="3" fillId="0" borderId="0" xfId="0" applyNumberFormat="1" applyFont="1" applyAlignment="1">
      <alignment/>
    </xf>
    <xf numFmtId="0" fontId="9" fillId="0" borderId="0" xfId="0" applyFont="1" applyAlignment="1">
      <alignment horizontal="left"/>
    </xf>
    <xf numFmtId="0" fontId="54" fillId="0" borderId="0" xfId="0" applyFont="1" applyAlignment="1">
      <alignment horizontal="right"/>
    </xf>
    <xf numFmtId="14" fontId="16" fillId="0" borderId="0" xfId="0" applyNumberFormat="1" applyFont="1" applyAlignment="1">
      <alignment horizontal="left"/>
    </xf>
    <xf numFmtId="14" fontId="9" fillId="0" borderId="0" xfId="0" applyNumberFormat="1" applyFont="1" applyAlignment="1">
      <alignment horizontal="right"/>
    </xf>
    <xf numFmtId="0" fontId="9" fillId="33" borderId="64" xfId="0" applyFont="1" applyFill="1" applyBorder="1" applyAlignment="1">
      <alignment horizontal="right" wrapText="1"/>
    </xf>
    <xf numFmtId="165" fontId="9" fillId="33" borderId="41" xfId="64" applyFont="1" applyFill="1" applyBorder="1" applyAlignment="1">
      <alignment horizontal="right" wrapText="1"/>
    </xf>
    <xf numFmtId="0" fontId="9" fillId="33" borderId="41" xfId="0" applyFont="1" applyFill="1" applyBorder="1" applyAlignment="1">
      <alignment horizontal="right" wrapText="1"/>
    </xf>
    <xf numFmtId="0" fontId="9" fillId="33" borderId="103" xfId="0" applyFont="1" applyFill="1" applyBorder="1" applyAlignment="1">
      <alignment horizontal="right" wrapText="1"/>
    </xf>
    <xf numFmtId="0" fontId="9" fillId="13" borderId="12" xfId="0" applyFont="1" applyFill="1" applyBorder="1" applyAlignment="1">
      <alignment horizontal="left"/>
    </xf>
    <xf numFmtId="165" fontId="54" fillId="13" borderId="64" xfId="64" applyFont="1" applyFill="1" applyBorder="1" applyAlignment="1">
      <alignment horizontal="right" wrapText="1"/>
    </xf>
    <xf numFmtId="165" fontId="9" fillId="13" borderId="64" xfId="64" applyFont="1" applyFill="1" applyBorder="1" applyAlignment="1">
      <alignment horizontal="right" wrapText="1"/>
    </xf>
    <xf numFmtId="165" fontId="9" fillId="13" borderId="101" xfId="64" applyFont="1" applyFill="1" applyBorder="1" applyAlignment="1">
      <alignment horizontal="right" wrapText="1"/>
    </xf>
    <xf numFmtId="165" fontId="181" fillId="13" borderId="64" xfId="64" applyFont="1" applyFill="1" applyBorder="1" applyAlignment="1">
      <alignment horizontal="right" wrapText="1"/>
    </xf>
    <xf numFmtId="165" fontId="185" fillId="13" borderId="101" xfId="64" applyFont="1" applyFill="1" applyBorder="1" applyAlignment="1">
      <alignment horizontal="right" wrapText="1"/>
    </xf>
    <xf numFmtId="0" fontId="57" fillId="0" borderId="0" xfId="0" applyFont="1" applyAlignment="1">
      <alignment vertical="center"/>
    </xf>
    <xf numFmtId="165" fontId="181" fillId="0" borderId="101" xfId="0" applyNumberFormat="1" applyFont="1" applyBorder="1" applyAlignment="1">
      <alignment horizontal="right" wrapText="1"/>
    </xf>
    <xf numFmtId="0" fontId="11" fillId="0" borderId="32" xfId="0" applyFont="1" applyBorder="1" applyAlignment="1">
      <alignment/>
    </xf>
    <xf numFmtId="0" fontId="0" fillId="0" borderId="0" xfId="51">
      <alignment/>
      <protection/>
    </xf>
    <xf numFmtId="0" fontId="0" fillId="33" borderId="0" xfId="51" applyFill="1">
      <alignment/>
      <protection/>
    </xf>
    <xf numFmtId="0" fontId="47" fillId="33" borderId="0" xfId="66" applyFont="1" applyFill="1" applyAlignment="1">
      <alignment horizontal="left" vertical="top"/>
      <protection/>
    </xf>
    <xf numFmtId="0" fontId="48" fillId="33" borderId="0" xfId="66" applyFont="1" applyFill="1" applyAlignment="1">
      <alignment horizontal="center" vertical="top"/>
      <protection/>
    </xf>
    <xf numFmtId="0" fontId="49" fillId="33" borderId="0" xfId="66" applyFont="1" applyFill="1" applyAlignment="1">
      <alignment horizontal="left" vertical="top"/>
      <protection/>
    </xf>
    <xf numFmtId="0" fontId="49" fillId="33" borderId="0" xfId="66" applyFont="1" applyFill="1" applyAlignment="1">
      <alignment horizontal="right" vertical="top"/>
      <protection/>
    </xf>
    <xf numFmtId="0" fontId="0" fillId="33" borderId="11" xfId="66" applyFont="1" applyFill="1" applyBorder="1">
      <alignment/>
      <protection/>
    </xf>
    <xf numFmtId="181" fontId="47" fillId="33" borderId="11" xfId="66" applyNumberFormat="1" applyFont="1" applyFill="1" applyBorder="1" applyAlignment="1">
      <alignment horizontal="left" vertical="top"/>
      <protection/>
    </xf>
    <xf numFmtId="0" fontId="47" fillId="33" borderId="11" xfId="66" applyFont="1" applyFill="1" applyBorder="1" applyAlignment="1">
      <alignment horizontal="left" vertical="top"/>
      <protection/>
    </xf>
    <xf numFmtId="2" fontId="49" fillId="33" borderId="11" xfId="66" applyNumberFormat="1" applyFont="1" applyFill="1" applyBorder="1" applyAlignment="1">
      <alignment horizontal="right" vertical="top"/>
      <protection/>
    </xf>
    <xf numFmtId="186" fontId="49" fillId="33" borderId="11" xfId="66" applyNumberFormat="1" applyFont="1" applyFill="1" applyBorder="1" applyAlignment="1">
      <alignment horizontal="right" vertical="top"/>
      <protection/>
    </xf>
    <xf numFmtId="188" fontId="49" fillId="33" borderId="11" xfId="66" applyNumberFormat="1" applyFont="1" applyFill="1" applyBorder="1" applyAlignment="1">
      <alignment horizontal="right" vertical="top"/>
      <protection/>
    </xf>
    <xf numFmtId="0" fontId="0" fillId="33" borderId="11" xfId="51" applyFill="1" applyBorder="1">
      <alignment/>
      <protection/>
    </xf>
    <xf numFmtId="184" fontId="49" fillId="33" borderId="11" xfId="66" applyNumberFormat="1" applyFont="1" applyFill="1" applyBorder="1" applyAlignment="1">
      <alignment horizontal="right" vertical="top"/>
      <protection/>
    </xf>
    <xf numFmtId="189" fontId="49" fillId="33" borderId="11" xfId="66" applyNumberFormat="1" applyFont="1" applyFill="1" applyBorder="1" applyAlignment="1">
      <alignment horizontal="right" vertical="top"/>
      <protection/>
    </xf>
    <xf numFmtId="183" fontId="49" fillId="33" borderId="11" xfId="66" applyNumberFormat="1" applyFont="1" applyFill="1" applyBorder="1" applyAlignment="1">
      <alignment horizontal="right" vertical="top"/>
      <protection/>
    </xf>
    <xf numFmtId="190" fontId="49" fillId="33" borderId="11" xfId="66" applyNumberFormat="1" applyFont="1" applyFill="1" applyBorder="1" applyAlignment="1">
      <alignment horizontal="right" vertical="top"/>
      <protection/>
    </xf>
    <xf numFmtId="182" fontId="49" fillId="33" borderId="11" xfId="66" applyNumberFormat="1" applyFont="1" applyFill="1" applyBorder="1" applyAlignment="1">
      <alignment horizontal="right" vertical="top"/>
      <protection/>
    </xf>
    <xf numFmtId="191" fontId="49" fillId="33" borderId="11" xfId="66" applyNumberFormat="1" applyFont="1" applyFill="1" applyBorder="1" applyAlignment="1">
      <alignment horizontal="right" vertical="top"/>
      <protection/>
    </xf>
    <xf numFmtId="0" fontId="49" fillId="33" borderId="11" xfId="66" applyFont="1" applyFill="1" applyBorder="1" applyAlignment="1">
      <alignment horizontal="left" vertical="top"/>
      <protection/>
    </xf>
    <xf numFmtId="185" fontId="49" fillId="33" borderId="0" xfId="66" applyNumberFormat="1" applyFont="1" applyFill="1" applyAlignment="1">
      <alignment horizontal="left" vertical="top"/>
      <protection/>
    </xf>
    <xf numFmtId="0" fontId="49" fillId="33" borderId="11" xfId="66" applyFont="1" applyFill="1" applyBorder="1" applyAlignment="1">
      <alignment horizontal="right" vertical="top"/>
      <protection/>
    </xf>
    <xf numFmtId="192" fontId="49" fillId="33" borderId="11" xfId="66" applyNumberFormat="1" applyFont="1" applyFill="1" applyBorder="1" applyAlignment="1">
      <alignment horizontal="right" vertical="top"/>
      <protection/>
    </xf>
    <xf numFmtId="193" fontId="49" fillId="33" borderId="11" xfId="66" applyNumberFormat="1" applyFont="1" applyFill="1" applyBorder="1" applyAlignment="1">
      <alignment horizontal="right" vertical="top"/>
      <protection/>
    </xf>
    <xf numFmtId="194" fontId="49" fillId="33" borderId="11" xfId="66" applyNumberFormat="1" applyFont="1" applyFill="1" applyBorder="1" applyAlignment="1">
      <alignment horizontal="right" vertical="top"/>
      <protection/>
    </xf>
    <xf numFmtId="0" fontId="50" fillId="33" borderId="0" xfId="51" applyFont="1" applyFill="1">
      <alignment/>
      <protection/>
    </xf>
    <xf numFmtId="165" fontId="136" fillId="32" borderId="12" xfId="62" applyFont="1" applyFill="1" applyBorder="1" applyAlignment="1">
      <alignment wrapText="1"/>
    </xf>
    <xf numFmtId="165" fontId="0" fillId="0" borderId="0" xfId="0" applyNumberFormat="1" applyAlignment="1">
      <alignment/>
    </xf>
    <xf numFmtId="165" fontId="190" fillId="0" borderId="0" xfId="0" applyNumberFormat="1" applyFont="1" applyAlignment="1">
      <alignment/>
    </xf>
    <xf numFmtId="0" fontId="190" fillId="0" borderId="0" xfId="0" applyFont="1" applyAlignment="1">
      <alignment/>
    </xf>
    <xf numFmtId="0" fontId="30" fillId="0" borderId="31" xfId="0" applyFont="1" applyBorder="1" applyAlignment="1">
      <alignment horizontal="left"/>
    </xf>
    <xf numFmtId="0" fontId="30" fillId="0" borderId="32" xfId="0" applyFont="1" applyBorder="1" applyAlignment="1">
      <alignment horizontal="left"/>
    </xf>
    <xf numFmtId="0" fontId="30" fillId="0" borderId="20" xfId="0" applyFont="1" applyBorder="1" applyAlignment="1">
      <alignment horizontal="left"/>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153" fillId="0" borderId="39" xfId="0" applyFont="1" applyBorder="1" applyAlignment="1">
      <alignment horizontal="center" vertical="center" textRotation="90" wrapText="1"/>
    </xf>
    <xf numFmtId="0" fontId="191" fillId="0" borderId="31" xfId="0" applyFont="1" applyBorder="1" applyAlignment="1">
      <alignment horizontal="center"/>
    </xf>
    <xf numFmtId="0" fontId="191" fillId="0" borderId="32" xfId="0" applyFont="1" applyBorder="1" applyAlignment="1">
      <alignment horizontal="center"/>
    </xf>
    <xf numFmtId="0" fontId="191" fillId="0" borderId="20" xfId="0" applyFont="1" applyBorder="1" applyAlignment="1">
      <alignment horizontal="center"/>
    </xf>
    <xf numFmtId="0" fontId="13" fillId="32" borderId="12" xfId="0" applyFont="1" applyFill="1" applyBorder="1" applyAlignment="1">
      <alignment horizontal="left" wrapText="1"/>
    </xf>
    <xf numFmtId="0" fontId="192" fillId="0" borderId="109" xfId="0" applyFont="1" applyBorder="1" applyAlignment="1">
      <alignment horizontal="center"/>
    </xf>
    <xf numFmtId="0" fontId="192" fillId="0" borderId="110" xfId="0" applyFont="1" applyBorder="1" applyAlignment="1">
      <alignment horizontal="center"/>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20" xfId="0" applyFont="1" applyBorder="1" applyAlignment="1">
      <alignment horizontal="center" wrapText="1"/>
    </xf>
    <xf numFmtId="0" fontId="3" fillId="0" borderId="88" xfId="0" applyFont="1" applyBorder="1" applyAlignment="1">
      <alignment wrapText="1"/>
    </xf>
    <xf numFmtId="0" fontId="3" fillId="0" borderId="27" xfId="0" applyFont="1" applyBorder="1" applyAlignment="1">
      <alignment wrapText="1"/>
    </xf>
    <xf numFmtId="0" fontId="148" fillId="0" borderId="12" xfId="0" applyFont="1" applyBorder="1" applyAlignment="1">
      <alignment horizontal="center" vertical="center" wrapText="1"/>
    </xf>
    <xf numFmtId="165" fontId="146" fillId="32" borderId="12" xfId="62" applyFont="1" applyFill="1" applyBorder="1" applyAlignment="1">
      <alignment horizontal="center" wrapText="1"/>
    </xf>
    <xf numFmtId="165" fontId="142" fillId="33" borderId="12" xfId="62" applyFont="1" applyFill="1" applyBorder="1" applyAlignment="1">
      <alignment horizontal="center" wrapText="1"/>
    </xf>
    <xf numFmtId="165" fontId="142" fillId="32" borderId="12" xfId="62" applyFont="1" applyFill="1" applyBorder="1" applyAlignment="1">
      <alignment horizontal="center" wrapText="1"/>
    </xf>
    <xf numFmtId="165" fontId="141" fillId="32" borderId="12" xfId="62" applyFont="1" applyFill="1" applyBorder="1" applyAlignment="1">
      <alignment horizontal="center" wrapText="1"/>
    </xf>
    <xf numFmtId="0" fontId="4" fillId="0" borderId="12" xfId="0" applyFont="1" applyBorder="1" applyAlignment="1">
      <alignment horizontal="center"/>
    </xf>
    <xf numFmtId="0" fontId="143" fillId="32" borderId="12" xfId="0" applyFont="1" applyFill="1" applyBorder="1" applyAlignment="1">
      <alignment horizontal="left"/>
    </xf>
    <xf numFmtId="0" fontId="192" fillId="0" borderId="111" xfId="0" applyFont="1" applyBorder="1" applyAlignment="1">
      <alignment horizontal="center"/>
    </xf>
    <xf numFmtId="0" fontId="9" fillId="32" borderId="12" xfId="0" applyFont="1" applyFill="1" applyBorder="1" applyAlignment="1">
      <alignment horizontal="right" vertical="center" wrapText="1"/>
    </xf>
    <xf numFmtId="0" fontId="8" fillId="32" borderId="12" xfId="0" applyFont="1" applyFill="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20" xfId="0" applyFont="1" applyBorder="1" applyAlignment="1">
      <alignment horizontal="center"/>
    </xf>
    <xf numFmtId="0" fontId="7" fillId="32" borderId="12" xfId="0" applyFont="1" applyFill="1" applyBorder="1" applyAlignment="1">
      <alignment horizontal="center" vertical="center" wrapText="1"/>
    </xf>
    <xf numFmtId="0" fontId="16" fillId="0" borderId="35" xfId="0" applyFont="1" applyBorder="1" applyAlignment="1">
      <alignment horizontal="left" vertical="center" wrapText="1"/>
    </xf>
    <xf numFmtId="0" fontId="16" fillId="0" borderId="112" xfId="0" applyFont="1" applyBorder="1" applyAlignment="1">
      <alignment horizontal="left" vertical="center" wrapText="1"/>
    </xf>
    <xf numFmtId="0" fontId="16" fillId="0" borderId="99" xfId="0" applyFont="1" applyBorder="1" applyAlignment="1">
      <alignment horizontal="left" vertical="center" wrapText="1"/>
    </xf>
    <xf numFmtId="0" fontId="163" fillId="0" borderId="31" xfId="0" applyFont="1" applyBorder="1" applyAlignment="1">
      <alignment horizontal="left"/>
    </xf>
    <xf numFmtId="0" fontId="163" fillId="0" borderId="32" xfId="0" applyFont="1" applyBorder="1" applyAlignment="1">
      <alignment horizontal="left"/>
    </xf>
    <xf numFmtId="0" fontId="163" fillId="0" borderId="20" xfId="0" applyFont="1" applyBorder="1" applyAlignment="1">
      <alignment horizontal="left"/>
    </xf>
    <xf numFmtId="0" fontId="175" fillId="32" borderId="31" xfId="0" applyFont="1" applyFill="1" applyBorder="1" applyAlignment="1">
      <alignment horizontal="left"/>
    </xf>
    <xf numFmtId="0" fontId="175" fillId="32" borderId="32" xfId="0" applyFont="1" applyFill="1" applyBorder="1" applyAlignment="1">
      <alignment horizontal="left"/>
    </xf>
    <xf numFmtId="0" fontId="175" fillId="32" borderId="20" xfId="0" applyFont="1" applyFill="1" applyBorder="1" applyAlignment="1">
      <alignment horizontal="left"/>
    </xf>
    <xf numFmtId="0" fontId="44" fillId="0" borderId="31" xfId="0" applyFont="1" applyBorder="1" applyAlignment="1">
      <alignment horizontal="left"/>
    </xf>
    <xf numFmtId="0" fontId="44" fillId="0" borderId="20" xfId="0" applyFont="1" applyBorder="1" applyAlignment="1">
      <alignment horizontal="left"/>
    </xf>
    <xf numFmtId="0" fontId="46" fillId="32" borderId="33" xfId="0" applyFont="1" applyFill="1" applyBorder="1" applyAlignment="1">
      <alignment horizontal="left" vertical="center" wrapText="1"/>
    </xf>
    <xf numFmtId="0" fontId="46" fillId="32" borderId="0" xfId="0" applyFont="1" applyFill="1" applyBorder="1" applyAlignment="1">
      <alignment horizontal="left" vertical="center" wrapText="1"/>
    </xf>
    <xf numFmtId="0" fontId="4" fillId="0" borderId="31" xfId="0" applyFont="1" applyBorder="1" applyAlignment="1">
      <alignment horizontal="center"/>
    </xf>
    <xf numFmtId="0" fontId="4" fillId="0" borderId="32" xfId="0" applyFont="1" applyBorder="1" applyAlignment="1">
      <alignment horizontal="center"/>
    </xf>
    <xf numFmtId="0" fontId="4" fillId="0" borderId="20" xfId="0" applyFont="1" applyBorder="1" applyAlignment="1">
      <alignment horizontal="center"/>
    </xf>
    <xf numFmtId="0" fontId="16" fillId="0" borderId="0" xfId="0" applyFont="1" applyBorder="1" applyAlignment="1">
      <alignment horizontal="left" wrapText="1"/>
    </xf>
    <xf numFmtId="0" fontId="31" fillId="32" borderId="0" xfId="0" applyFont="1" applyFill="1" applyBorder="1" applyAlignment="1">
      <alignment horizontal="left"/>
    </xf>
    <xf numFmtId="0" fontId="163" fillId="0" borderId="16" xfId="0" applyFont="1" applyBorder="1" applyAlignment="1">
      <alignment vertical="center" wrapText="1"/>
    </xf>
    <xf numFmtId="0" fontId="163" fillId="0" borderId="11" xfId="0" applyFont="1" applyBorder="1" applyAlignment="1">
      <alignment vertical="center" wrapText="1"/>
    </xf>
    <xf numFmtId="0" fontId="163" fillId="0" borderId="113" xfId="0" applyFont="1" applyBorder="1" applyAlignment="1">
      <alignment vertical="center" wrapText="1"/>
    </xf>
    <xf numFmtId="0" fontId="171" fillId="37" borderId="13" xfId="0" applyFont="1" applyFill="1" applyBorder="1" applyAlignment="1">
      <alignment horizontal="center"/>
    </xf>
    <xf numFmtId="0" fontId="163" fillId="0" borderId="0" xfId="0" applyFont="1" applyAlignment="1">
      <alignment horizontal="center" vertical="top" wrapText="1"/>
    </xf>
    <xf numFmtId="0" fontId="43" fillId="0" borderId="114" xfId="0" applyFont="1" applyBorder="1" applyAlignment="1">
      <alignment horizontal="left" wrapText="1"/>
    </xf>
    <xf numFmtId="0" fontId="43" fillId="0" borderId="115" xfId="0" applyFont="1" applyBorder="1" applyAlignment="1">
      <alignment horizontal="left" wrapText="1"/>
    </xf>
    <xf numFmtId="0" fontId="43" fillId="0" borderId="116" xfId="0" applyFont="1" applyBorder="1" applyAlignment="1">
      <alignment horizontal="left" wrapText="1"/>
    </xf>
    <xf numFmtId="0" fontId="18" fillId="0" borderId="116" xfId="0" applyFont="1" applyBorder="1" applyAlignment="1">
      <alignment horizontal="center"/>
    </xf>
    <xf numFmtId="0" fontId="18" fillId="0" borderId="46" xfId="0" applyFont="1" applyBorder="1" applyAlignment="1">
      <alignment horizontal="center"/>
    </xf>
    <xf numFmtId="0" fontId="43" fillId="0" borderId="117" xfId="0" applyFont="1" applyBorder="1" applyAlignment="1">
      <alignment horizontal="left"/>
    </xf>
    <xf numFmtId="0" fontId="43" fillId="0" borderId="48" xfId="0" applyFont="1" applyBorder="1" applyAlignment="1">
      <alignment horizontal="left"/>
    </xf>
    <xf numFmtId="0" fontId="43" fillId="0" borderId="49" xfId="0" applyFont="1" applyBorder="1" applyAlignment="1">
      <alignment horizontal="left"/>
    </xf>
    <xf numFmtId="0" fontId="33" fillId="0" borderId="42" xfId="0" applyFont="1" applyBorder="1" applyAlignment="1">
      <alignment horizontal="left" wrapText="1"/>
    </xf>
    <xf numFmtId="0" fontId="33" fillId="0" borderId="118" xfId="0" applyFont="1" applyBorder="1" applyAlignment="1">
      <alignment horizontal="left" wrapText="1"/>
    </xf>
    <xf numFmtId="0" fontId="33" fillId="0" borderId="119" xfId="0" applyFont="1" applyBorder="1" applyAlignment="1">
      <alignment horizontal="left" wrapText="1"/>
    </xf>
    <xf numFmtId="14" fontId="43" fillId="0" borderId="66" xfId="0" applyNumberFormat="1" applyFont="1" applyBorder="1" applyAlignment="1">
      <alignment horizontal="left"/>
    </xf>
    <xf numFmtId="14" fontId="43" fillId="0" borderId="100" xfId="0" applyNumberFormat="1" applyFont="1" applyBorder="1" applyAlignment="1">
      <alignment horizontal="left"/>
    </xf>
    <xf numFmtId="0" fontId="157" fillId="38" borderId="104" xfId="50" applyFont="1" applyFill="1" applyBorder="1" applyAlignment="1">
      <alignment horizontal="center" vertical="center" wrapText="1"/>
      <protection/>
    </xf>
    <xf numFmtId="0" fontId="157" fillId="38" borderId="120" xfId="50" applyFont="1" applyFill="1" applyBorder="1" applyAlignment="1">
      <alignment horizontal="center" vertical="center" wrapText="1"/>
      <protection/>
    </xf>
    <xf numFmtId="0" fontId="157" fillId="38" borderId="108" xfId="50" applyFont="1" applyFill="1" applyBorder="1" applyAlignment="1">
      <alignment horizontal="center" vertical="center" wrapText="1"/>
      <protection/>
    </xf>
    <xf numFmtId="0" fontId="3" fillId="0" borderId="104" xfId="50" applyFont="1" applyBorder="1" applyAlignment="1">
      <alignment horizontal="center" vertical="center" wrapText="1"/>
      <protection/>
    </xf>
    <xf numFmtId="0" fontId="3" fillId="0" borderId="120" xfId="50" applyFont="1" applyBorder="1" applyAlignment="1">
      <alignment horizontal="center" vertical="center" wrapText="1"/>
      <protection/>
    </xf>
    <xf numFmtId="0" fontId="3" fillId="0" borderId="108" xfId="50" applyFont="1" applyBorder="1" applyAlignment="1">
      <alignment horizontal="center" vertical="center" wrapText="1"/>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Normalno 3"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Valuta 2" xfId="61"/>
    <cellStyle name="Comma" xfId="62"/>
    <cellStyle name="Comma [0]" xfId="63"/>
    <cellStyle name="Zarez 2" xfId="64"/>
    <cellStyle name="Zarez 3" xfId="65"/>
    <cellStyle name="Zarez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5</xdr:row>
      <xdr:rowOff>57150</xdr:rowOff>
    </xdr:to>
    <xdr:pic>
      <xdr:nvPicPr>
        <xdr:cNvPr id="1" name="Picture 1" descr="D:\ActiveReports.emf"/>
        <xdr:cNvPicPr preferRelativeResize="1">
          <a:picLocks noChangeAspect="1"/>
        </xdr:cNvPicPr>
      </xdr:nvPicPr>
      <xdr:blipFill>
        <a:blip r:embed="rId1"/>
        <a:stretch>
          <a:fillRect/>
        </a:stretch>
      </xdr:blipFill>
      <xdr:spPr>
        <a:xfrm>
          <a:off x="0" y="0"/>
          <a:ext cx="1000125" cy="923925"/>
        </a:xfrm>
        <a:prstGeom prst="rect">
          <a:avLst/>
        </a:prstGeom>
        <a:noFill/>
        <a:ln w="9525" cmpd="sng">
          <a:noFill/>
        </a:ln>
      </xdr:spPr>
    </xdr:pic>
    <xdr:clientData/>
  </xdr:twoCellAnchor>
  <xdr:twoCellAnchor>
    <xdr:from>
      <xdr:col>0</xdr:col>
      <xdr:colOff>0</xdr:colOff>
      <xdr:row>134</xdr:row>
      <xdr:rowOff>0</xdr:rowOff>
    </xdr:from>
    <xdr:to>
      <xdr:col>9</xdr:col>
      <xdr:colOff>485775</xdr:colOff>
      <xdr:row>134</xdr:row>
      <xdr:rowOff>0</xdr:rowOff>
    </xdr:to>
    <xdr:sp>
      <xdr:nvSpPr>
        <xdr:cNvPr id="2" name="Line 9"/>
        <xdr:cNvSpPr>
          <a:spLocks/>
        </xdr:cNvSpPr>
      </xdr:nvSpPr>
      <xdr:spPr>
        <a:xfrm flipH="1" flipV="1">
          <a:off x="0" y="20516850"/>
          <a:ext cx="6800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134</xdr:row>
      <xdr:rowOff>0</xdr:rowOff>
    </xdr:from>
    <xdr:to>
      <xdr:col>10</xdr:col>
      <xdr:colOff>66675</xdr:colOff>
      <xdr:row>134</xdr:row>
      <xdr:rowOff>0</xdr:rowOff>
    </xdr:to>
    <xdr:sp>
      <xdr:nvSpPr>
        <xdr:cNvPr id="3" name="Line 10"/>
        <xdr:cNvSpPr>
          <a:spLocks/>
        </xdr:cNvSpPr>
      </xdr:nvSpPr>
      <xdr:spPr>
        <a:xfrm flipH="1" flipV="1">
          <a:off x="0" y="20516850"/>
          <a:ext cx="7181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9</xdr:col>
      <xdr:colOff>485775</xdr:colOff>
      <xdr:row>136</xdr:row>
      <xdr:rowOff>0</xdr:rowOff>
    </xdr:to>
    <xdr:sp>
      <xdr:nvSpPr>
        <xdr:cNvPr id="4" name="Line 12"/>
        <xdr:cNvSpPr>
          <a:spLocks/>
        </xdr:cNvSpPr>
      </xdr:nvSpPr>
      <xdr:spPr>
        <a:xfrm flipH="1" flipV="1">
          <a:off x="0" y="20802600"/>
          <a:ext cx="6800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136</xdr:row>
      <xdr:rowOff>0</xdr:rowOff>
    </xdr:from>
    <xdr:to>
      <xdr:col>10</xdr:col>
      <xdr:colOff>66675</xdr:colOff>
      <xdr:row>136</xdr:row>
      <xdr:rowOff>0</xdr:rowOff>
    </xdr:to>
    <xdr:sp>
      <xdr:nvSpPr>
        <xdr:cNvPr id="5" name="Line 13"/>
        <xdr:cNvSpPr>
          <a:spLocks/>
        </xdr:cNvSpPr>
      </xdr:nvSpPr>
      <xdr:spPr>
        <a:xfrm flipH="1" flipV="1">
          <a:off x="0" y="20802600"/>
          <a:ext cx="7181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5</xdr:row>
      <xdr:rowOff>57150</xdr:rowOff>
    </xdr:to>
    <xdr:pic>
      <xdr:nvPicPr>
        <xdr:cNvPr id="1" name="Picture 1" descr="D:\ActiveReports.emf"/>
        <xdr:cNvPicPr preferRelativeResize="1">
          <a:picLocks noChangeAspect="1"/>
        </xdr:cNvPicPr>
      </xdr:nvPicPr>
      <xdr:blipFill>
        <a:blip r:embed="rId1"/>
        <a:stretch>
          <a:fillRect/>
        </a:stretch>
      </xdr:blipFill>
      <xdr:spPr>
        <a:xfrm>
          <a:off x="0" y="0"/>
          <a:ext cx="1000125" cy="923925"/>
        </a:xfrm>
        <a:prstGeom prst="rect">
          <a:avLst/>
        </a:prstGeom>
        <a:noFill/>
        <a:ln w="9525" cmpd="sng">
          <a:noFill/>
        </a:ln>
      </xdr:spPr>
    </xdr:pic>
    <xdr:clientData/>
  </xdr:twoCellAnchor>
  <xdr:twoCellAnchor>
    <xdr:from>
      <xdr:col>0</xdr:col>
      <xdr:colOff>0</xdr:colOff>
      <xdr:row>21</xdr:row>
      <xdr:rowOff>0</xdr:rowOff>
    </xdr:from>
    <xdr:to>
      <xdr:col>10</xdr:col>
      <xdr:colOff>76200</xdr:colOff>
      <xdr:row>21</xdr:row>
      <xdr:rowOff>0</xdr:rowOff>
    </xdr:to>
    <xdr:sp>
      <xdr:nvSpPr>
        <xdr:cNvPr id="2" name="Line 3"/>
        <xdr:cNvSpPr>
          <a:spLocks/>
        </xdr:cNvSpPr>
      </xdr:nvSpPr>
      <xdr:spPr>
        <a:xfrm flipH="1" flipV="1">
          <a:off x="0" y="3286125"/>
          <a:ext cx="6800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5</xdr:row>
      <xdr:rowOff>57150</xdr:rowOff>
    </xdr:to>
    <xdr:pic>
      <xdr:nvPicPr>
        <xdr:cNvPr id="1" name="Picture 1" descr="D:\ActiveReports.emf"/>
        <xdr:cNvPicPr preferRelativeResize="1">
          <a:picLocks noChangeAspect="1"/>
        </xdr:cNvPicPr>
      </xdr:nvPicPr>
      <xdr:blipFill>
        <a:blip r:embed="rId1"/>
        <a:stretch>
          <a:fillRect/>
        </a:stretch>
      </xdr:blipFill>
      <xdr:spPr>
        <a:xfrm>
          <a:off x="0" y="0"/>
          <a:ext cx="1000125" cy="923925"/>
        </a:xfrm>
        <a:prstGeom prst="rect">
          <a:avLst/>
        </a:prstGeom>
        <a:noFill/>
        <a:ln w="9525" cmpd="sng">
          <a:noFill/>
        </a:ln>
      </xdr:spPr>
    </xdr:pic>
    <xdr:clientData/>
  </xdr:twoCellAnchor>
  <xdr:twoCellAnchor>
    <xdr:from>
      <xdr:col>0</xdr:col>
      <xdr:colOff>0</xdr:colOff>
      <xdr:row>14</xdr:row>
      <xdr:rowOff>0</xdr:rowOff>
    </xdr:from>
    <xdr:to>
      <xdr:col>10</xdr:col>
      <xdr:colOff>457200</xdr:colOff>
      <xdr:row>14</xdr:row>
      <xdr:rowOff>0</xdr:rowOff>
    </xdr:to>
    <xdr:sp>
      <xdr:nvSpPr>
        <xdr:cNvPr id="2" name="Line 2"/>
        <xdr:cNvSpPr>
          <a:spLocks/>
        </xdr:cNvSpPr>
      </xdr:nvSpPr>
      <xdr:spPr>
        <a:xfrm flipH="1" flipV="1">
          <a:off x="0" y="2238375"/>
          <a:ext cx="71818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0</xdr:rowOff>
    </xdr:from>
    <xdr:to>
      <xdr:col>10</xdr:col>
      <xdr:colOff>76200</xdr:colOff>
      <xdr:row>15</xdr:row>
      <xdr:rowOff>0</xdr:rowOff>
    </xdr:to>
    <xdr:sp>
      <xdr:nvSpPr>
        <xdr:cNvPr id="3" name="Line 3"/>
        <xdr:cNvSpPr>
          <a:spLocks/>
        </xdr:cNvSpPr>
      </xdr:nvSpPr>
      <xdr:spPr>
        <a:xfrm flipH="1" flipV="1">
          <a:off x="0" y="2381250"/>
          <a:ext cx="6800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0</xdr:rowOff>
    </xdr:from>
    <xdr:to>
      <xdr:col>10</xdr:col>
      <xdr:colOff>457200</xdr:colOff>
      <xdr:row>15</xdr:row>
      <xdr:rowOff>0</xdr:rowOff>
    </xdr:to>
    <xdr:sp>
      <xdr:nvSpPr>
        <xdr:cNvPr id="4" name="Line 4"/>
        <xdr:cNvSpPr>
          <a:spLocks/>
        </xdr:cNvSpPr>
      </xdr:nvSpPr>
      <xdr:spPr>
        <a:xfrm flipH="1" flipV="1">
          <a:off x="0" y="2381250"/>
          <a:ext cx="7181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LIA%206\AMORTIZACIJA,%20OTPIS\1.AMORTIZACIJA,OTPIS%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9"/>
      <sheetName val="TEMELJNICA OTPIS"/>
      <sheetName val="inventura robe 31.12.2019"/>
    </sheetNames>
    <sheetDataSet>
      <sheetData sheetId="0">
        <row r="22">
          <cell r="B22" t="str">
            <v>CANON PRINTER , LASER</v>
          </cell>
        </row>
        <row r="23">
          <cell r="B23" t="str">
            <v>CANON PIXMA IP7250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376"/>
  <sheetViews>
    <sheetView tabSelected="1" workbookViewId="0" topLeftCell="A1">
      <selection activeCell="J1" sqref="J1"/>
    </sheetView>
  </sheetViews>
  <sheetFormatPr defaultColWidth="9.140625" defaultRowHeight="12.75"/>
  <cols>
    <col min="1" max="1" width="3.421875" style="39" customWidth="1"/>
    <col min="2" max="2" width="2.140625" style="39" customWidth="1"/>
    <col min="3" max="3" width="3.28125" style="39" customWidth="1"/>
    <col min="4" max="4" width="3.28125" style="25" customWidth="1"/>
    <col min="5" max="5" width="40.7109375" style="4" customWidth="1"/>
    <col min="6" max="6" width="9.140625" style="8" customWidth="1"/>
    <col min="7" max="7" width="9.7109375" style="6" customWidth="1"/>
    <col min="8" max="8" width="9.7109375" style="8" customWidth="1"/>
    <col min="9" max="9" width="9.7109375" style="232" customWidth="1"/>
    <col min="10" max="10" width="8.7109375" style="3" customWidth="1"/>
    <col min="12" max="12" width="13.28125" style="0" bestFit="1" customWidth="1"/>
    <col min="16" max="16" width="12.8515625" style="0" bestFit="1" customWidth="1"/>
  </cols>
  <sheetData>
    <row r="1" spans="1:10" ht="21.75" customHeight="1">
      <c r="A1" s="674" t="s">
        <v>272</v>
      </c>
      <c r="B1" s="675"/>
      <c r="C1" s="675"/>
      <c r="D1" s="675"/>
      <c r="E1" s="675"/>
      <c r="F1" s="675"/>
      <c r="G1" s="675"/>
      <c r="H1" s="675"/>
      <c r="I1" s="675"/>
      <c r="J1" s="46"/>
    </row>
    <row r="2" spans="1:10" ht="7.5" customHeight="1">
      <c r="A2" s="141"/>
      <c r="B2" s="142"/>
      <c r="C2" s="142"/>
      <c r="D2" s="142"/>
      <c r="E2" s="142"/>
      <c r="F2" s="143"/>
      <c r="G2" s="142"/>
      <c r="H2" s="143"/>
      <c r="I2" s="197"/>
      <c r="J2" s="47"/>
    </row>
    <row r="3" spans="1:10" ht="21" customHeight="1">
      <c r="A3" s="144" t="s">
        <v>257</v>
      </c>
      <c r="B3" s="10"/>
      <c r="C3" s="26"/>
      <c r="D3" s="26"/>
      <c r="E3" s="9" t="s">
        <v>258</v>
      </c>
      <c r="F3" s="28"/>
      <c r="G3" s="31"/>
      <c r="H3" s="32"/>
      <c r="I3" s="198"/>
      <c r="J3" s="145"/>
    </row>
    <row r="4" spans="1:10" ht="21" customHeight="1">
      <c r="A4" s="146" t="s">
        <v>259</v>
      </c>
      <c r="B4" s="12"/>
      <c r="C4" s="13"/>
      <c r="D4" s="13"/>
      <c r="E4" s="11" t="s">
        <v>260</v>
      </c>
      <c r="F4" s="29"/>
      <c r="G4" s="31"/>
      <c r="H4" s="32"/>
      <c r="I4" s="198"/>
      <c r="J4" s="147"/>
    </row>
    <row r="5" spans="1:10" ht="21" customHeight="1">
      <c r="A5" s="146" t="s">
        <v>261</v>
      </c>
      <c r="B5" s="12"/>
      <c r="C5" s="13"/>
      <c r="D5" s="13"/>
      <c r="E5" s="11" t="s">
        <v>262</v>
      </c>
      <c r="F5" s="29"/>
      <c r="G5" s="31"/>
      <c r="H5" s="37"/>
      <c r="I5" s="199"/>
      <c r="J5" s="145"/>
    </row>
    <row r="6" spans="1:10" ht="21" customHeight="1">
      <c r="A6" s="146" t="s">
        <v>263</v>
      </c>
      <c r="B6" s="12"/>
      <c r="C6" s="12"/>
      <c r="D6" s="13"/>
      <c r="E6" s="11" t="s">
        <v>264</v>
      </c>
      <c r="F6" s="29"/>
      <c r="G6" s="31"/>
      <c r="H6" s="32"/>
      <c r="I6" s="198"/>
      <c r="J6" s="147"/>
    </row>
    <row r="7" spans="1:10" ht="21" customHeight="1">
      <c r="A7" s="148"/>
      <c r="B7" s="13"/>
      <c r="C7" s="13"/>
      <c r="D7" s="13"/>
      <c r="E7" s="11" t="s">
        <v>205</v>
      </c>
      <c r="F7" s="30"/>
      <c r="G7" s="31"/>
      <c r="H7" s="37"/>
      <c r="I7" s="199"/>
      <c r="J7" s="145"/>
    </row>
    <row r="8" spans="1:10" ht="21" customHeight="1">
      <c r="A8" s="146" t="s">
        <v>265</v>
      </c>
      <c r="B8" s="12"/>
      <c r="C8" s="13"/>
      <c r="D8" s="13"/>
      <c r="E8" s="11">
        <v>93459</v>
      </c>
      <c r="F8" s="29"/>
      <c r="G8" s="31"/>
      <c r="H8" s="32"/>
      <c r="I8" s="198"/>
      <c r="J8" s="147"/>
    </row>
    <row r="9" spans="1:10" ht="21" customHeight="1">
      <c r="A9" s="146" t="s">
        <v>266</v>
      </c>
      <c r="B9" s="12"/>
      <c r="C9" s="12"/>
      <c r="D9" s="27"/>
      <c r="E9" s="11" t="s">
        <v>267</v>
      </c>
      <c r="F9" s="29"/>
      <c r="G9" s="31"/>
      <c r="H9" s="37"/>
      <c r="I9" s="199"/>
      <c r="J9" s="145"/>
    </row>
    <row r="10" spans="1:10" ht="21" customHeight="1">
      <c r="A10" s="146" t="s">
        <v>268</v>
      </c>
      <c r="B10" s="12"/>
      <c r="C10" s="13"/>
      <c r="D10" s="13"/>
      <c r="E10" s="11">
        <v>27403903291</v>
      </c>
      <c r="F10" s="29"/>
      <c r="G10" s="31"/>
      <c r="H10" s="32"/>
      <c r="I10" s="198"/>
      <c r="J10" s="145"/>
    </row>
    <row r="11" spans="1:10" ht="21" customHeight="1">
      <c r="A11" s="146" t="s">
        <v>269</v>
      </c>
      <c r="B11" s="12"/>
      <c r="C11" s="12"/>
      <c r="D11" s="27"/>
      <c r="E11" s="11">
        <v>21</v>
      </c>
      <c r="F11" s="29"/>
      <c r="G11" s="31"/>
      <c r="H11" s="32"/>
      <c r="I11" s="198"/>
      <c r="J11" s="145"/>
    </row>
    <row r="12" spans="1:10" ht="21" customHeight="1">
      <c r="A12" s="686" t="s">
        <v>270</v>
      </c>
      <c r="B12" s="687"/>
      <c r="C12" s="687"/>
      <c r="D12" s="687"/>
      <c r="E12" s="149" t="s">
        <v>271</v>
      </c>
      <c r="F12" s="150"/>
      <c r="G12" s="151"/>
      <c r="H12" s="152"/>
      <c r="I12" s="200"/>
      <c r="J12" s="153"/>
    </row>
    <row r="13" spans="1:10" ht="13.5" customHeight="1">
      <c r="A13" s="683"/>
      <c r="B13" s="684"/>
      <c r="C13" s="684"/>
      <c r="D13" s="684"/>
      <c r="E13" s="684"/>
      <c r="F13" s="684"/>
      <c r="G13" s="684"/>
      <c r="H13" s="684"/>
      <c r="I13" s="684"/>
      <c r="J13" s="685"/>
    </row>
    <row r="14" spans="1:10" ht="14.25" customHeight="1">
      <c r="A14" s="701" t="s">
        <v>206</v>
      </c>
      <c r="B14" s="701"/>
      <c r="C14" s="701"/>
      <c r="D14" s="701"/>
      <c r="E14" s="701"/>
      <c r="F14" s="701"/>
      <c r="G14" s="701"/>
      <c r="H14" s="701"/>
      <c r="I14" s="701"/>
      <c r="J14" s="701"/>
    </row>
    <row r="15" spans="1:10" ht="18.75" customHeight="1">
      <c r="A15" s="704" t="s">
        <v>116</v>
      </c>
      <c r="B15" s="704"/>
      <c r="C15" s="704"/>
      <c r="D15" s="704"/>
      <c r="E15" s="704"/>
      <c r="F15" s="704"/>
      <c r="G15" s="704"/>
      <c r="H15" s="704"/>
      <c r="I15" s="704"/>
      <c r="J15" s="704"/>
    </row>
    <row r="16" spans="1:10" ht="45.75" customHeight="1">
      <c r="A16" s="703" t="s">
        <v>188</v>
      </c>
      <c r="B16" s="703"/>
      <c r="C16" s="703"/>
      <c r="D16" s="703"/>
      <c r="E16" s="703"/>
      <c r="F16" s="703"/>
      <c r="G16" s="703"/>
      <c r="H16" s="703"/>
      <c r="I16" s="703"/>
      <c r="J16" s="703"/>
    </row>
    <row r="17" spans="1:10" ht="75" customHeight="1">
      <c r="A17" s="703" t="s">
        <v>207</v>
      </c>
      <c r="B17" s="703"/>
      <c r="C17" s="703"/>
      <c r="D17" s="703"/>
      <c r="E17" s="703"/>
      <c r="F17" s="703"/>
      <c r="G17" s="703"/>
      <c r="H17" s="703"/>
      <c r="I17" s="703"/>
      <c r="J17" s="703"/>
    </row>
    <row r="18" spans="1:10" ht="68.25" customHeight="1">
      <c r="A18" s="702" t="s">
        <v>208</v>
      </c>
      <c r="B18" s="702"/>
      <c r="C18" s="702"/>
      <c r="D18" s="702"/>
      <c r="E18" s="702"/>
      <c r="F18" s="702"/>
      <c r="G18" s="702"/>
      <c r="H18" s="702"/>
      <c r="I18" s="702"/>
      <c r="J18" s="702"/>
    </row>
    <row r="19" spans="1:10" ht="13.5" customHeight="1">
      <c r="A19" s="693"/>
      <c r="B19" s="693"/>
      <c r="C19" s="693"/>
      <c r="D19" s="693"/>
      <c r="E19" s="693"/>
      <c r="F19" s="693"/>
      <c r="G19" s="693"/>
      <c r="H19" s="693"/>
      <c r="I19" s="693"/>
      <c r="J19" s="693"/>
    </row>
    <row r="20" spans="1:10" s="1" customFormat="1" ht="24" customHeight="1">
      <c r="A20" s="705" t="s">
        <v>285</v>
      </c>
      <c r="B20" s="706"/>
      <c r="C20" s="706"/>
      <c r="D20" s="706"/>
      <c r="E20" s="707"/>
      <c r="F20" s="248" t="s">
        <v>167</v>
      </c>
      <c r="G20" s="250" t="s">
        <v>167</v>
      </c>
      <c r="H20" s="248" t="s">
        <v>209</v>
      </c>
      <c r="I20" s="251" t="s">
        <v>209</v>
      </c>
      <c r="J20" s="251" t="s">
        <v>216</v>
      </c>
    </row>
    <row r="21" spans="1:10" s="1" customFormat="1" ht="12.75" customHeight="1">
      <c r="A21" s="682" t="s">
        <v>273</v>
      </c>
      <c r="B21" s="681" t="s">
        <v>255</v>
      </c>
      <c r="C21" s="695" t="s">
        <v>256</v>
      </c>
      <c r="D21" s="694" t="s">
        <v>276</v>
      </c>
      <c r="E21" s="694"/>
      <c r="F21" s="692" t="s">
        <v>277</v>
      </c>
      <c r="G21" s="49" t="s">
        <v>210</v>
      </c>
      <c r="H21" s="48" t="s">
        <v>277</v>
      </c>
      <c r="I21" s="690" t="s">
        <v>210</v>
      </c>
      <c r="J21" s="691" t="s">
        <v>210</v>
      </c>
    </row>
    <row r="22" spans="1:10" s="1" customFormat="1" ht="14.25" customHeight="1">
      <c r="A22" s="682"/>
      <c r="B22" s="681"/>
      <c r="C22" s="695"/>
      <c r="D22" s="694"/>
      <c r="E22" s="694"/>
      <c r="F22" s="692"/>
      <c r="G22" s="50">
        <v>7.5345</v>
      </c>
      <c r="H22" s="48">
        <v>7.5345</v>
      </c>
      <c r="I22" s="690"/>
      <c r="J22" s="691"/>
    </row>
    <row r="23" spans="1:10" s="1" customFormat="1" ht="16.5" customHeight="1">
      <c r="A23" s="185">
        <v>33120</v>
      </c>
      <c r="B23" s="40">
        <v>0</v>
      </c>
      <c r="C23" s="154">
        <v>0</v>
      </c>
      <c r="D23" s="51" t="s">
        <v>12</v>
      </c>
      <c r="E23" s="14" t="s">
        <v>0</v>
      </c>
      <c r="F23" s="52">
        <v>1900000</v>
      </c>
      <c r="G23" s="53">
        <v>252173.3359877895</v>
      </c>
      <c r="H23" s="52">
        <f aca="true" t="shared" si="0" ref="H23:H31">I23*$H$22</f>
        <v>1858413.734205</v>
      </c>
      <c r="I23" s="201">
        <v>246653.89</v>
      </c>
      <c r="J23" s="201">
        <v>272324.95</v>
      </c>
    </row>
    <row r="24" spans="1:10" s="1" customFormat="1" ht="16.5" customHeight="1">
      <c r="A24" s="186">
        <v>32110</v>
      </c>
      <c r="B24" s="41">
        <v>0</v>
      </c>
      <c r="C24" s="155">
        <v>0</v>
      </c>
      <c r="D24" s="51" t="s">
        <v>13</v>
      </c>
      <c r="E24" s="14" t="s">
        <v>14</v>
      </c>
      <c r="F24" s="54">
        <v>192000</v>
      </c>
      <c r="G24" s="55">
        <v>25482.7792156082</v>
      </c>
      <c r="H24" s="52">
        <f t="shared" si="0"/>
        <v>19251.777675</v>
      </c>
      <c r="I24" s="202">
        <v>2555.15</v>
      </c>
      <c r="J24" s="55">
        <v>25482.7792156082</v>
      </c>
    </row>
    <row r="25" spans="1:10" s="1" customFormat="1" ht="16.5" customHeight="1">
      <c r="A25" s="186" t="s">
        <v>274</v>
      </c>
      <c r="B25" s="41">
        <v>0</v>
      </c>
      <c r="C25" s="155">
        <v>0</v>
      </c>
      <c r="D25" s="51" t="s">
        <v>15</v>
      </c>
      <c r="E25" s="14" t="s">
        <v>16</v>
      </c>
      <c r="F25" s="54">
        <v>450000</v>
      </c>
      <c r="G25" s="55">
        <v>59725.26378658172</v>
      </c>
      <c r="H25" s="52">
        <f t="shared" si="0"/>
        <v>618686.4261</v>
      </c>
      <c r="I25" s="202">
        <f>64766.48+17347.32</f>
        <v>82113.8</v>
      </c>
      <c r="J25" s="49">
        <v>82113.8</v>
      </c>
    </row>
    <row r="26" spans="1:10" s="1" customFormat="1" ht="16.5" customHeight="1">
      <c r="A26" s="186">
        <v>33110</v>
      </c>
      <c r="B26" s="41">
        <v>0</v>
      </c>
      <c r="C26" s="155">
        <v>0</v>
      </c>
      <c r="D26" s="51" t="s">
        <v>17</v>
      </c>
      <c r="E26" s="14" t="s">
        <v>18</v>
      </c>
      <c r="F26" s="54">
        <v>153507</v>
      </c>
      <c r="G26" s="56">
        <v>20373.880151304</v>
      </c>
      <c r="H26" s="52">
        <f t="shared" si="0"/>
        <v>116263.81467</v>
      </c>
      <c r="I26" s="203">
        <v>15430.86</v>
      </c>
      <c r="J26" s="49">
        <f>-464.47+21500</f>
        <v>21035.53</v>
      </c>
    </row>
    <row r="27" spans="1:10" s="1" customFormat="1" ht="16.5" customHeight="1">
      <c r="A27" s="186">
        <v>33120</v>
      </c>
      <c r="B27" s="41">
        <v>0</v>
      </c>
      <c r="C27" s="155">
        <v>0</v>
      </c>
      <c r="D27" s="51" t="s">
        <v>19</v>
      </c>
      <c r="E27" s="14" t="s">
        <v>20</v>
      </c>
      <c r="F27" s="54">
        <v>420000</v>
      </c>
      <c r="G27" s="55">
        <v>55743.57953414294</v>
      </c>
      <c r="H27" s="52">
        <f t="shared" si="0"/>
        <v>77174.97936</v>
      </c>
      <c r="I27" s="202">
        <v>10242.88</v>
      </c>
      <c r="J27" s="49">
        <v>55743.57953414294</v>
      </c>
    </row>
    <row r="28" spans="1:10" s="1" customFormat="1" ht="16.5" customHeight="1">
      <c r="A28" s="186"/>
      <c r="B28" s="41">
        <v>0</v>
      </c>
      <c r="C28" s="155">
        <v>0</v>
      </c>
      <c r="D28" s="51"/>
      <c r="E28" s="14" t="s">
        <v>211</v>
      </c>
      <c r="F28" s="54">
        <v>50000</v>
      </c>
      <c r="G28" s="55">
        <v>6636.140420731303</v>
      </c>
      <c r="H28" s="52">
        <f t="shared" si="0"/>
        <v>29999.96796</v>
      </c>
      <c r="I28" s="202">
        <v>3981.68</v>
      </c>
      <c r="J28" s="49">
        <v>11945.68</v>
      </c>
    </row>
    <row r="29" spans="1:10" s="1" customFormat="1" ht="16.5" customHeight="1">
      <c r="A29" s="186">
        <v>37110</v>
      </c>
      <c r="B29" s="41">
        <v>0</v>
      </c>
      <c r="C29" s="155">
        <v>0</v>
      </c>
      <c r="D29" s="51" t="s">
        <v>21</v>
      </c>
      <c r="E29" s="14" t="s">
        <v>203</v>
      </c>
      <c r="F29" s="54">
        <v>50485.08</v>
      </c>
      <c r="G29" s="55">
        <v>6700.521600637069</v>
      </c>
      <c r="H29" s="52">
        <f t="shared" si="0"/>
        <v>25242.23259</v>
      </c>
      <c r="I29" s="202">
        <v>3350.22</v>
      </c>
      <c r="J29" s="55">
        <v>6700.521600637069</v>
      </c>
    </row>
    <row r="30" spans="1:10" s="1" customFormat="1" ht="16.5" customHeight="1">
      <c r="A30" s="186">
        <v>31111</v>
      </c>
      <c r="B30" s="41">
        <v>0</v>
      </c>
      <c r="C30" s="155">
        <v>0</v>
      </c>
      <c r="D30" s="51" t="s">
        <v>21</v>
      </c>
      <c r="E30" s="14" t="s">
        <v>22</v>
      </c>
      <c r="F30" s="54">
        <v>52000</v>
      </c>
      <c r="G30" s="56">
        <v>6901.586037560554</v>
      </c>
      <c r="H30" s="52">
        <f t="shared" si="0"/>
        <v>42214.14591</v>
      </c>
      <c r="I30" s="203">
        <v>5602.78</v>
      </c>
      <c r="J30" s="203">
        <v>6909.1</v>
      </c>
    </row>
    <row r="31" spans="1:10" s="1" customFormat="1" ht="16.5" customHeight="1">
      <c r="A31" s="186" t="s">
        <v>35</v>
      </c>
      <c r="B31" s="41">
        <v>0</v>
      </c>
      <c r="C31" s="155">
        <v>0</v>
      </c>
      <c r="D31" s="51" t="s">
        <v>23</v>
      </c>
      <c r="E31" s="16" t="s">
        <v>75</v>
      </c>
      <c r="F31" s="54">
        <v>39553.75</v>
      </c>
      <c r="G31" s="56">
        <v>5249.684783330015</v>
      </c>
      <c r="H31" s="52">
        <f t="shared" si="0"/>
        <v>98252.66776499999</v>
      </c>
      <c r="I31" s="203">
        <f>I32+I33+I34+I35+I36</f>
        <v>13040.369999999999</v>
      </c>
      <c r="J31" s="126">
        <v>13040.369999999999</v>
      </c>
    </row>
    <row r="32" spans="1:10" s="1" customFormat="1" ht="16.5" customHeight="1">
      <c r="A32" s="186">
        <v>355</v>
      </c>
      <c r="B32" s="41">
        <v>0</v>
      </c>
      <c r="C32" s="155">
        <v>0</v>
      </c>
      <c r="D32" s="57" t="s">
        <v>69</v>
      </c>
      <c r="E32" s="17" t="s">
        <v>212</v>
      </c>
      <c r="F32" s="58"/>
      <c r="G32" s="59"/>
      <c r="H32" s="52"/>
      <c r="I32" s="204">
        <v>300</v>
      </c>
      <c r="J32" s="49"/>
    </row>
    <row r="33" spans="1:10" s="1" customFormat="1" ht="16.5" customHeight="1">
      <c r="A33" s="186">
        <v>355</v>
      </c>
      <c r="B33" s="41">
        <v>0</v>
      </c>
      <c r="C33" s="155">
        <v>0</v>
      </c>
      <c r="D33" s="57" t="s">
        <v>70</v>
      </c>
      <c r="E33" s="17" t="s">
        <v>212</v>
      </c>
      <c r="F33" s="58"/>
      <c r="G33" s="59"/>
      <c r="H33" s="52"/>
      <c r="I33" s="204">
        <v>7885</v>
      </c>
      <c r="J33" s="49"/>
    </row>
    <row r="34" spans="1:10" s="1" customFormat="1" ht="16.5" customHeight="1">
      <c r="A34" s="186">
        <v>36330</v>
      </c>
      <c r="B34" s="41">
        <v>0</v>
      </c>
      <c r="C34" s="155">
        <v>0</v>
      </c>
      <c r="D34" s="57" t="s">
        <v>71</v>
      </c>
      <c r="E34" s="17" t="s">
        <v>213</v>
      </c>
      <c r="F34" s="58"/>
      <c r="G34" s="59"/>
      <c r="H34" s="52"/>
      <c r="I34" s="204">
        <v>900</v>
      </c>
      <c r="J34" s="49"/>
    </row>
    <row r="35" spans="1:10" s="1" customFormat="1" ht="16.5" customHeight="1">
      <c r="A35" s="186"/>
      <c r="B35" s="41">
        <v>0</v>
      </c>
      <c r="C35" s="155">
        <v>0</v>
      </c>
      <c r="D35" s="57" t="s">
        <v>72</v>
      </c>
      <c r="E35" s="17" t="s">
        <v>214</v>
      </c>
      <c r="F35" s="58"/>
      <c r="G35" s="59"/>
      <c r="H35" s="52"/>
      <c r="I35" s="204">
        <v>3025.37</v>
      </c>
      <c r="J35" s="49"/>
    </row>
    <row r="36" spans="1:10" s="1" customFormat="1" ht="16.5" customHeight="1">
      <c r="A36" s="187"/>
      <c r="B36" s="42">
        <v>0</v>
      </c>
      <c r="C36" s="156">
        <v>0</v>
      </c>
      <c r="D36" s="57" t="s">
        <v>73</v>
      </c>
      <c r="E36" s="17" t="s">
        <v>215</v>
      </c>
      <c r="F36" s="58"/>
      <c r="G36" s="59"/>
      <c r="H36" s="52"/>
      <c r="I36" s="204">
        <v>930</v>
      </c>
      <c r="J36" s="49"/>
    </row>
    <row r="37" spans="1:10" s="1" customFormat="1" ht="16.5" customHeight="1">
      <c r="A37" s="677">
        <v>3</v>
      </c>
      <c r="B37" s="678"/>
      <c r="C37" s="679"/>
      <c r="D37" s="60"/>
      <c r="E37" s="61" t="s">
        <v>24</v>
      </c>
      <c r="F37" s="62">
        <f>F23+F24+F25+F26+F27+F28+F29+F30+F31</f>
        <v>3307545.83</v>
      </c>
      <c r="G37" s="63">
        <f>G23+G24+G25+G26+G27+G28+G29+G30+G31</f>
        <v>438986.7715176852</v>
      </c>
      <c r="H37" s="62">
        <f>I37*$H$22</f>
        <v>2885499.746235</v>
      </c>
      <c r="I37" s="205">
        <f>I23+I24+I25+I26+I27+I28+I29+I30+I31</f>
        <v>382971.63</v>
      </c>
      <c r="J37" s="243">
        <f>J23+J24+J25+J26+J27+J28+J29+J30+J31</f>
        <v>495296.3103503881</v>
      </c>
    </row>
    <row r="38" spans="1:10" s="1" customFormat="1" ht="16.5" customHeight="1">
      <c r="A38" s="177"/>
      <c r="B38" s="178"/>
      <c r="C38" s="179"/>
      <c r="D38" s="183"/>
      <c r="E38" s="183"/>
      <c r="F38" s="183"/>
      <c r="G38" s="183"/>
      <c r="H38" s="184"/>
      <c r="I38" s="206"/>
      <c r="J38" s="244"/>
    </row>
    <row r="39" spans="1:10" s="1" customFormat="1" ht="16.5" customHeight="1">
      <c r="A39" s="180"/>
      <c r="B39" s="181"/>
      <c r="C39" s="182"/>
      <c r="D39" s="680" t="s">
        <v>189</v>
      </c>
      <c r="E39" s="680"/>
      <c r="F39" s="64"/>
      <c r="G39" s="65"/>
      <c r="H39" s="64"/>
      <c r="I39" s="207"/>
      <c r="J39" s="49"/>
    </row>
    <row r="40" spans="1:10" s="1" customFormat="1" ht="16.5" customHeight="1">
      <c r="A40" s="676" t="s">
        <v>275</v>
      </c>
      <c r="B40" s="34"/>
      <c r="C40" s="35"/>
      <c r="D40" s="66"/>
      <c r="E40" s="14" t="s">
        <v>97</v>
      </c>
      <c r="F40" s="64"/>
      <c r="G40" s="67"/>
      <c r="H40" s="64"/>
      <c r="I40" s="208"/>
      <c r="J40" s="49"/>
    </row>
    <row r="41" spans="1:10" s="1" customFormat="1" ht="16.5" customHeight="1">
      <c r="A41" s="676"/>
      <c r="B41" s="33">
        <v>2</v>
      </c>
      <c r="C41" s="36">
        <v>0</v>
      </c>
      <c r="D41" s="51" t="s">
        <v>12</v>
      </c>
      <c r="E41" s="14" t="s">
        <v>1</v>
      </c>
      <c r="F41" s="54">
        <v>68000</v>
      </c>
      <c r="G41" s="55">
        <v>9025.15</v>
      </c>
      <c r="H41" s="54">
        <f aca="true" t="shared" si="1" ref="H41:H107">I41*$H$22</f>
        <v>55027.844025</v>
      </c>
      <c r="I41" s="202">
        <v>7303.45</v>
      </c>
      <c r="J41" s="49">
        <v>9025.15</v>
      </c>
    </row>
    <row r="42" spans="1:10" s="1" customFormat="1" ht="16.5" customHeight="1">
      <c r="A42" s="676"/>
      <c r="B42" s="33">
        <v>1</v>
      </c>
      <c r="C42" s="36">
        <v>0</v>
      </c>
      <c r="D42" s="51" t="s">
        <v>13</v>
      </c>
      <c r="E42" s="14" t="s">
        <v>2</v>
      </c>
      <c r="F42" s="54">
        <v>60000</v>
      </c>
      <c r="G42" s="55">
        <v>7963.368504877562</v>
      </c>
      <c r="H42" s="54">
        <f t="shared" si="1"/>
        <v>29567.412315</v>
      </c>
      <c r="I42" s="202">
        <v>3924.27</v>
      </c>
      <c r="J42" s="49">
        <v>7963.368504877562</v>
      </c>
    </row>
    <row r="43" spans="1:10" s="1" customFormat="1" ht="16.5" customHeight="1">
      <c r="A43" s="676"/>
      <c r="B43" s="33">
        <v>3</v>
      </c>
      <c r="C43" s="36">
        <v>0</v>
      </c>
      <c r="D43" s="51" t="s">
        <v>15</v>
      </c>
      <c r="E43" s="14" t="s">
        <v>133</v>
      </c>
      <c r="F43" s="54">
        <v>10000</v>
      </c>
      <c r="G43" s="55">
        <v>1327.2280841462605</v>
      </c>
      <c r="H43" s="54">
        <f t="shared" si="1"/>
        <v>3150.9279</v>
      </c>
      <c r="I43" s="202">
        <v>418.2</v>
      </c>
      <c r="J43" s="126">
        <v>890</v>
      </c>
    </row>
    <row r="44" spans="1:10" s="1" customFormat="1" ht="16.5" customHeight="1">
      <c r="A44" s="676"/>
      <c r="B44" s="33">
        <v>4</v>
      </c>
      <c r="C44" s="36">
        <v>0</v>
      </c>
      <c r="D44" s="51" t="s">
        <v>17</v>
      </c>
      <c r="E44" s="14" t="s">
        <v>119</v>
      </c>
      <c r="F44" s="54">
        <v>12000</v>
      </c>
      <c r="G44" s="55">
        <v>1592.6737009755125</v>
      </c>
      <c r="H44" s="54">
        <f t="shared" si="1"/>
        <v>0</v>
      </c>
      <c r="I44" s="202">
        <v>0</v>
      </c>
      <c r="J44" s="126">
        <v>890</v>
      </c>
    </row>
    <row r="45" spans="1:10" s="1" customFormat="1" ht="16.5" customHeight="1">
      <c r="A45" s="676"/>
      <c r="B45" s="33">
        <v>5</v>
      </c>
      <c r="C45" s="36">
        <v>0</v>
      </c>
      <c r="D45" s="51" t="s">
        <v>19</v>
      </c>
      <c r="E45" s="14" t="s">
        <v>120</v>
      </c>
      <c r="F45" s="54">
        <v>17000</v>
      </c>
      <c r="G45" s="56">
        <v>2256.287743048643</v>
      </c>
      <c r="H45" s="54">
        <f t="shared" si="1"/>
        <v>19074.94296</v>
      </c>
      <c r="I45" s="203">
        <v>2531.68</v>
      </c>
      <c r="J45" s="49">
        <v>3800</v>
      </c>
    </row>
    <row r="46" spans="1:10" s="1" customFormat="1" ht="16.5" customHeight="1">
      <c r="A46" s="676"/>
      <c r="B46" s="33"/>
      <c r="C46" s="36"/>
      <c r="D46" s="51"/>
      <c r="E46" s="15" t="s">
        <v>199</v>
      </c>
      <c r="F46" s="54"/>
      <c r="G46" s="56"/>
      <c r="H46" s="54">
        <f t="shared" si="1"/>
        <v>0</v>
      </c>
      <c r="I46" s="203"/>
      <c r="J46" s="49"/>
    </row>
    <row r="47" spans="1:10" s="1" customFormat="1" ht="16.5" customHeight="1">
      <c r="A47" s="676"/>
      <c r="B47" s="33"/>
      <c r="C47" s="36"/>
      <c r="D47" s="51"/>
      <c r="E47" s="15" t="s">
        <v>3</v>
      </c>
      <c r="F47" s="68"/>
      <c r="G47" s="69"/>
      <c r="H47" s="68">
        <f t="shared" si="1"/>
        <v>0</v>
      </c>
      <c r="I47" s="209"/>
      <c r="J47" s="49"/>
    </row>
    <row r="48" spans="1:10" s="1" customFormat="1" ht="16.5" customHeight="1">
      <c r="A48" s="676"/>
      <c r="B48" s="33">
        <v>26</v>
      </c>
      <c r="C48" s="36">
        <v>0</v>
      </c>
      <c r="D48" s="51" t="s">
        <v>21</v>
      </c>
      <c r="E48" s="14" t="s">
        <v>130</v>
      </c>
      <c r="F48" s="54">
        <v>12000</v>
      </c>
      <c r="G48" s="55">
        <v>1592.6737009755125</v>
      </c>
      <c r="H48" s="54">
        <f t="shared" si="1"/>
        <v>11422.75407</v>
      </c>
      <c r="I48" s="202">
        <f>-53-79.65-376.6-226.8-49.6-30+2331.71</f>
        <v>1516.06</v>
      </c>
      <c r="J48" s="126">
        <v>2331.71</v>
      </c>
    </row>
    <row r="49" spans="1:10" s="1" customFormat="1" ht="16.5" customHeight="1">
      <c r="A49" s="676"/>
      <c r="B49" s="33">
        <v>41</v>
      </c>
      <c r="C49" s="36">
        <v>0</v>
      </c>
      <c r="D49" s="51" t="s">
        <v>23</v>
      </c>
      <c r="E49" s="14" t="s">
        <v>121</v>
      </c>
      <c r="F49" s="54">
        <v>10000</v>
      </c>
      <c r="G49" s="55">
        <v>1327.2280841462605</v>
      </c>
      <c r="H49" s="54">
        <f t="shared" si="1"/>
        <v>4208.01825</v>
      </c>
      <c r="I49" s="202">
        <v>558.5</v>
      </c>
      <c r="J49" s="126">
        <v>1327.2280841462605</v>
      </c>
    </row>
    <row r="50" spans="1:10" s="1" customFormat="1" ht="16.5" customHeight="1">
      <c r="A50" s="676"/>
      <c r="B50" s="33">
        <v>6</v>
      </c>
      <c r="C50" s="36">
        <v>0</v>
      </c>
      <c r="D50" s="51" t="s">
        <v>25</v>
      </c>
      <c r="E50" s="14" t="s">
        <v>193</v>
      </c>
      <c r="F50" s="54">
        <v>8000</v>
      </c>
      <c r="G50" s="55">
        <v>1061.7824673170085</v>
      </c>
      <c r="H50" s="54">
        <f t="shared" si="1"/>
        <v>0</v>
      </c>
      <c r="I50" s="202">
        <v>0</v>
      </c>
      <c r="J50" s="49">
        <v>0</v>
      </c>
    </row>
    <row r="51" spans="1:10" s="1" customFormat="1" ht="16.5" customHeight="1">
      <c r="A51" s="676"/>
      <c r="B51" s="33">
        <v>11</v>
      </c>
      <c r="C51" s="36">
        <v>0</v>
      </c>
      <c r="D51" s="51" t="s">
        <v>26</v>
      </c>
      <c r="E51" s="14" t="s">
        <v>4</v>
      </c>
      <c r="F51" s="54">
        <v>75000</v>
      </c>
      <c r="G51" s="55">
        <v>9954.210631096954</v>
      </c>
      <c r="H51" s="54">
        <f t="shared" si="1"/>
        <v>43270.18143</v>
      </c>
      <c r="I51" s="202">
        <v>5742.94</v>
      </c>
      <c r="J51" s="126">
        <v>9954.210631096954</v>
      </c>
    </row>
    <row r="52" spans="1:10" s="1" customFormat="1" ht="16.5" customHeight="1">
      <c r="A52" s="676"/>
      <c r="B52" s="33"/>
      <c r="C52" s="36">
        <v>0</v>
      </c>
      <c r="D52" s="51" t="s">
        <v>122</v>
      </c>
      <c r="E52" s="16" t="s">
        <v>194</v>
      </c>
      <c r="F52" s="54">
        <v>20000</v>
      </c>
      <c r="G52" s="55">
        <v>2654.456168292521</v>
      </c>
      <c r="H52" s="54">
        <f t="shared" si="1"/>
        <v>19930.862160000004</v>
      </c>
      <c r="I52" s="202">
        <f>I53+I54</f>
        <v>2645.28</v>
      </c>
      <c r="J52" s="49">
        <v>2654.456168292521</v>
      </c>
    </row>
    <row r="53" spans="1:10" s="1" customFormat="1" ht="16.5" customHeight="1">
      <c r="A53" s="676"/>
      <c r="B53" s="33">
        <v>10</v>
      </c>
      <c r="C53" s="36">
        <v>0</v>
      </c>
      <c r="D53" s="51"/>
      <c r="E53" s="17" t="s">
        <v>302</v>
      </c>
      <c r="F53" s="54"/>
      <c r="G53" s="55"/>
      <c r="H53" s="54"/>
      <c r="I53" s="211">
        <v>1829.63</v>
      </c>
      <c r="J53" s="49"/>
    </row>
    <row r="54" spans="1:10" s="1" customFormat="1" ht="16.5" customHeight="1">
      <c r="A54" s="676"/>
      <c r="B54" s="33">
        <v>69</v>
      </c>
      <c r="C54" s="36">
        <v>0</v>
      </c>
      <c r="D54" s="51"/>
      <c r="E54" s="17" t="s">
        <v>301</v>
      </c>
      <c r="F54" s="54"/>
      <c r="G54" s="55"/>
      <c r="H54" s="54"/>
      <c r="I54" s="211">
        <v>815.65</v>
      </c>
      <c r="J54" s="49"/>
    </row>
    <row r="55" spans="1:10" s="1" customFormat="1" ht="16.5" customHeight="1">
      <c r="A55" s="676"/>
      <c r="B55" s="33">
        <v>20</v>
      </c>
      <c r="C55" s="36">
        <v>0</v>
      </c>
      <c r="D55" s="51" t="s">
        <v>27</v>
      </c>
      <c r="E55" s="14" t="s">
        <v>5</v>
      </c>
      <c r="F55" s="54">
        <v>19872</v>
      </c>
      <c r="G55" s="55">
        <v>2637.4676488154487</v>
      </c>
      <c r="H55" s="54">
        <f t="shared" si="1"/>
        <v>10707.051915</v>
      </c>
      <c r="I55" s="202">
        <v>1421.07</v>
      </c>
      <c r="J55" s="126">
        <v>2637.4676488154487</v>
      </c>
    </row>
    <row r="56" spans="1:10" s="1" customFormat="1" ht="16.5" customHeight="1">
      <c r="A56" s="676"/>
      <c r="B56" s="33">
        <v>22</v>
      </c>
      <c r="C56" s="36">
        <v>0</v>
      </c>
      <c r="D56" s="51" t="s">
        <v>28</v>
      </c>
      <c r="E56" s="14" t="s">
        <v>6</v>
      </c>
      <c r="F56" s="54">
        <f>F57+F58</f>
        <v>35000</v>
      </c>
      <c r="G56" s="55">
        <v>4645.298294511912</v>
      </c>
      <c r="H56" s="54">
        <f t="shared" si="1"/>
        <v>0</v>
      </c>
      <c r="I56" s="202">
        <f>I57+I58</f>
        <v>0</v>
      </c>
      <c r="J56" s="49"/>
    </row>
    <row r="57" spans="1:10" s="1" customFormat="1" ht="16.5" customHeight="1">
      <c r="A57" s="676"/>
      <c r="B57" s="33"/>
      <c r="C57" s="36"/>
      <c r="D57" s="51"/>
      <c r="E57" s="15" t="s">
        <v>127</v>
      </c>
      <c r="F57" s="58">
        <v>20000</v>
      </c>
      <c r="G57" s="70">
        <v>2654.456168292521</v>
      </c>
      <c r="H57" s="58">
        <f t="shared" si="1"/>
        <v>0</v>
      </c>
      <c r="I57" s="210">
        <v>0</v>
      </c>
      <c r="J57" s="49"/>
    </row>
    <row r="58" spans="1:10" s="1" customFormat="1" ht="16.5" customHeight="1">
      <c r="A58" s="676"/>
      <c r="B58" s="33"/>
      <c r="C58" s="36"/>
      <c r="D58" s="51"/>
      <c r="E58" s="15" t="s">
        <v>126</v>
      </c>
      <c r="F58" s="58">
        <v>15000</v>
      </c>
      <c r="G58" s="70">
        <v>1990.8421262193906</v>
      </c>
      <c r="H58" s="58">
        <f t="shared" si="1"/>
        <v>0</v>
      </c>
      <c r="I58" s="210">
        <v>0</v>
      </c>
      <c r="J58" s="49"/>
    </row>
    <row r="59" spans="1:10" s="1" customFormat="1" ht="16.5" customHeight="1">
      <c r="A59" s="676"/>
      <c r="B59" s="33">
        <v>12</v>
      </c>
      <c r="C59" s="36">
        <v>0</v>
      </c>
      <c r="D59" s="51" t="s">
        <v>29</v>
      </c>
      <c r="E59" s="16" t="s">
        <v>7</v>
      </c>
      <c r="F59" s="54">
        <v>66400</v>
      </c>
      <c r="G59" s="56">
        <v>8812.79447873117</v>
      </c>
      <c r="H59" s="54">
        <f t="shared" si="1"/>
        <v>40724.42457</v>
      </c>
      <c r="I59" s="203">
        <v>5405.06</v>
      </c>
      <c r="J59" s="126">
        <v>8812.79447873117</v>
      </c>
    </row>
    <row r="60" spans="1:10" s="1" customFormat="1" ht="16.5" customHeight="1">
      <c r="A60" s="188"/>
      <c r="B60" s="43"/>
      <c r="C60" s="44"/>
      <c r="D60" s="51"/>
      <c r="E60" s="17"/>
      <c r="F60" s="71"/>
      <c r="G60" s="72"/>
      <c r="H60" s="71">
        <f t="shared" si="1"/>
        <v>0</v>
      </c>
      <c r="I60" s="211"/>
      <c r="J60" s="49"/>
    </row>
    <row r="61" spans="1:10" s="1" customFormat="1" ht="16.5" customHeight="1">
      <c r="A61" s="176"/>
      <c r="B61" s="163"/>
      <c r="C61" s="164"/>
      <c r="D61" s="689" t="s">
        <v>251</v>
      </c>
      <c r="E61" s="689"/>
      <c r="F61" s="73">
        <f>F41+F42+F43+F44+F45+F48+F49+F50+F51+F52+F55+F56+F59</f>
        <v>413272</v>
      </c>
      <c r="G61" s="74">
        <v>54850.6204791293</v>
      </c>
      <c r="H61" s="75">
        <f t="shared" si="1"/>
        <v>237084.419595</v>
      </c>
      <c r="I61" s="212">
        <f>I41+I42+I43+I44+I45+I48+I49+I50+I51+I52+I55+I56+I59</f>
        <v>31466.51</v>
      </c>
      <c r="J61" s="196">
        <f>J41+J42+J43+J44+J45+J48+J49+J50+J51+J52+J55+J56+J59</f>
        <v>50286.38551595991</v>
      </c>
    </row>
    <row r="62" spans="1:10" s="1" customFormat="1" ht="16.5" customHeight="1">
      <c r="A62" s="189"/>
      <c r="B62" s="38"/>
      <c r="C62" s="157"/>
      <c r="D62" s="51"/>
      <c r="E62" s="16" t="s">
        <v>98</v>
      </c>
      <c r="F62" s="77"/>
      <c r="G62" s="78"/>
      <c r="H62" s="77"/>
      <c r="I62" s="207"/>
      <c r="J62" s="49"/>
    </row>
    <row r="63" spans="1:10" s="1" customFormat="1" ht="16.5" customHeight="1">
      <c r="A63" s="189"/>
      <c r="B63" s="38">
        <v>9</v>
      </c>
      <c r="C63" s="157">
        <v>0</v>
      </c>
      <c r="D63" s="51" t="s">
        <v>30</v>
      </c>
      <c r="E63" s="16" t="s">
        <v>8</v>
      </c>
      <c r="F63" s="54">
        <v>65000</v>
      </c>
      <c r="G63" s="56">
        <v>8626.982546950692</v>
      </c>
      <c r="H63" s="54">
        <f t="shared" si="1"/>
        <v>74628.01856499999</v>
      </c>
      <c r="I63" s="203">
        <f>I64+I65+I67+I66</f>
        <v>9904.84021036565</v>
      </c>
      <c r="J63" s="49">
        <v>9904.84021036565</v>
      </c>
    </row>
    <row r="64" spans="1:10" s="1" customFormat="1" ht="16.5" customHeight="1">
      <c r="A64" s="189">
        <v>42942</v>
      </c>
      <c r="B64" s="38"/>
      <c r="C64" s="157"/>
      <c r="D64" s="51"/>
      <c r="E64" s="17" t="s">
        <v>66</v>
      </c>
      <c r="F64" s="79"/>
      <c r="G64" s="80"/>
      <c r="H64" s="79">
        <f t="shared" si="1"/>
        <v>25000</v>
      </c>
      <c r="I64" s="211">
        <v>3318.0702103656513</v>
      </c>
      <c r="J64" s="49"/>
    </row>
    <row r="65" spans="1:10" s="1" customFormat="1" ht="16.5" customHeight="1">
      <c r="A65" s="190" t="s">
        <v>234</v>
      </c>
      <c r="B65" s="38"/>
      <c r="C65" s="157"/>
      <c r="D65" s="81"/>
      <c r="E65" s="17" t="s">
        <v>232</v>
      </c>
      <c r="F65" s="79"/>
      <c r="G65" s="80"/>
      <c r="H65" s="79">
        <f t="shared" si="1"/>
        <v>37336.76268</v>
      </c>
      <c r="I65" s="211">
        <v>4955.44</v>
      </c>
      <c r="J65" s="49"/>
    </row>
    <row r="66" spans="1:10" s="1" customFormat="1" ht="16.5" customHeight="1">
      <c r="A66" s="189">
        <v>42621</v>
      </c>
      <c r="B66" s="38"/>
      <c r="C66" s="157"/>
      <c r="D66" s="51"/>
      <c r="E66" s="17" t="s">
        <v>233</v>
      </c>
      <c r="F66" s="79"/>
      <c r="G66" s="80"/>
      <c r="H66" s="79">
        <f t="shared" si="1"/>
        <v>4315.7616</v>
      </c>
      <c r="I66" s="211">
        <v>572.8</v>
      </c>
      <c r="J66" s="49"/>
    </row>
    <row r="67" spans="1:10" s="1" customFormat="1" ht="16.5" customHeight="1">
      <c r="A67" s="189">
        <v>42421</v>
      </c>
      <c r="B67" s="38"/>
      <c r="C67" s="157"/>
      <c r="D67" s="51"/>
      <c r="E67" s="17" t="s">
        <v>231</v>
      </c>
      <c r="F67" s="79"/>
      <c r="G67" s="80"/>
      <c r="H67" s="79">
        <f t="shared" si="1"/>
        <v>7975.494285000001</v>
      </c>
      <c r="I67" s="211">
        <v>1058.53</v>
      </c>
      <c r="J67" s="49"/>
    </row>
    <row r="68" spans="1:10" s="1" customFormat="1" ht="16.5" customHeight="1">
      <c r="A68" s="189"/>
      <c r="B68" s="38"/>
      <c r="C68" s="157"/>
      <c r="D68" s="51"/>
      <c r="E68" s="17"/>
      <c r="F68" s="79"/>
      <c r="G68" s="80"/>
      <c r="H68" s="79">
        <f t="shared" si="1"/>
        <v>0</v>
      </c>
      <c r="I68" s="213"/>
      <c r="J68" s="49"/>
    </row>
    <row r="69" spans="1:10" s="1" customFormat="1" ht="16.5" customHeight="1">
      <c r="A69" s="189"/>
      <c r="B69" s="38">
        <v>8</v>
      </c>
      <c r="C69" s="157">
        <v>0</v>
      </c>
      <c r="D69" s="51" t="s">
        <v>32</v>
      </c>
      <c r="E69" s="16" t="s">
        <v>9</v>
      </c>
      <c r="F69" s="54">
        <v>90000</v>
      </c>
      <c r="G69" s="56">
        <v>11945.052757316344</v>
      </c>
      <c r="H69" s="54">
        <f t="shared" si="1"/>
        <v>127968.88645500003</v>
      </c>
      <c r="I69" s="203">
        <f>I72+I73+I74+I75+I76+I77</f>
        <v>16984.390000000003</v>
      </c>
      <c r="J69" s="49">
        <v>16984.390000000003</v>
      </c>
    </row>
    <row r="70" spans="1:10" s="1" customFormat="1" ht="16.5" customHeight="1">
      <c r="A70" s="189"/>
      <c r="B70" s="38"/>
      <c r="C70" s="157"/>
      <c r="D70" s="51"/>
      <c r="E70" s="18" t="s">
        <v>236</v>
      </c>
      <c r="F70" s="54"/>
      <c r="G70" s="82">
        <v>930</v>
      </c>
      <c r="H70" s="54">
        <f t="shared" si="1"/>
        <v>0</v>
      </c>
      <c r="I70" s="203"/>
      <c r="J70" s="49"/>
    </row>
    <row r="71" spans="1:10" s="1" customFormat="1" ht="16.5" customHeight="1">
      <c r="A71" s="189"/>
      <c r="B71" s="38"/>
      <c r="C71" s="157"/>
      <c r="D71" s="51"/>
      <c r="E71" s="45" t="s">
        <v>278</v>
      </c>
      <c r="F71" s="54"/>
      <c r="G71" s="83">
        <f>SUM(G69:G70)</f>
        <v>12875.052757316344</v>
      </c>
      <c r="H71" s="54">
        <f t="shared" si="1"/>
        <v>0</v>
      </c>
      <c r="I71" s="203"/>
      <c r="J71" s="49"/>
    </row>
    <row r="72" spans="1:10" s="1" customFormat="1" ht="16.5" customHeight="1">
      <c r="A72" s="189">
        <v>42942</v>
      </c>
      <c r="B72" s="38"/>
      <c r="C72" s="157"/>
      <c r="D72" s="51"/>
      <c r="E72" s="17" t="s">
        <v>66</v>
      </c>
      <c r="F72" s="71"/>
      <c r="G72" s="72"/>
      <c r="H72" s="71">
        <f t="shared" si="1"/>
        <v>29999.96796</v>
      </c>
      <c r="I72" s="211">
        <v>3981.68</v>
      </c>
      <c r="J72" s="49"/>
    </row>
    <row r="73" spans="1:10" s="1" customFormat="1" ht="16.5" customHeight="1">
      <c r="A73" s="190" t="s">
        <v>234</v>
      </c>
      <c r="B73" s="38"/>
      <c r="C73" s="157"/>
      <c r="D73" s="51"/>
      <c r="E73" s="17" t="s">
        <v>232</v>
      </c>
      <c r="F73" s="71"/>
      <c r="G73" s="72"/>
      <c r="H73" s="71">
        <f t="shared" si="1"/>
        <v>20590.582980000003</v>
      </c>
      <c r="I73" s="211">
        <v>2732.84</v>
      </c>
      <c r="J73" s="49"/>
    </row>
    <row r="74" spans="1:10" s="1" customFormat="1" ht="16.5" customHeight="1">
      <c r="A74" s="189">
        <v>42621</v>
      </c>
      <c r="B74" s="38"/>
      <c r="C74" s="157"/>
      <c r="D74" s="51"/>
      <c r="E74" s="17" t="s">
        <v>233</v>
      </c>
      <c r="F74" s="71"/>
      <c r="G74" s="72"/>
      <c r="H74" s="71">
        <f t="shared" si="1"/>
        <v>3293.7820200000006</v>
      </c>
      <c r="I74" s="211">
        <v>437.16</v>
      </c>
      <c r="J74" s="49"/>
    </row>
    <row r="75" spans="1:10" s="1" customFormat="1" ht="16.5" customHeight="1">
      <c r="A75" s="189">
        <v>42421</v>
      </c>
      <c r="B75" s="33"/>
      <c r="C75" s="36"/>
      <c r="D75" s="51"/>
      <c r="E75" s="17" t="s">
        <v>231</v>
      </c>
      <c r="F75" s="71"/>
      <c r="G75" s="72"/>
      <c r="H75" s="71">
        <f t="shared" si="1"/>
        <v>7092.978300000001</v>
      </c>
      <c r="I75" s="211">
        <v>941.4</v>
      </c>
      <c r="J75" s="49"/>
    </row>
    <row r="76" spans="1:10" s="1" customFormat="1" ht="16.5" customHeight="1">
      <c r="A76" s="189">
        <v>42920</v>
      </c>
      <c r="B76" s="33"/>
      <c r="C76" s="36"/>
      <c r="D76" s="51"/>
      <c r="E76" s="17" t="s">
        <v>235</v>
      </c>
      <c r="F76" s="71"/>
      <c r="G76" s="72"/>
      <c r="H76" s="71">
        <f t="shared" si="1"/>
        <v>65173.425</v>
      </c>
      <c r="I76" s="211">
        <v>8650</v>
      </c>
      <c r="J76" s="49"/>
    </row>
    <row r="77" spans="1:10" s="1" customFormat="1" ht="16.5" customHeight="1">
      <c r="A77" s="189">
        <v>42913</v>
      </c>
      <c r="B77" s="33"/>
      <c r="C77" s="36"/>
      <c r="D77" s="51"/>
      <c r="E77" s="17" t="s">
        <v>31</v>
      </c>
      <c r="F77" s="71"/>
      <c r="G77" s="72"/>
      <c r="H77" s="71">
        <f t="shared" si="1"/>
        <v>1818.1501950000002</v>
      </c>
      <c r="I77" s="211">
        <v>241.31</v>
      </c>
      <c r="J77" s="49"/>
    </row>
    <row r="78" spans="1:10" s="1" customFormat="1" ht="16.5" customHeight="1">
      <c r="A78" s="189"/>
      <c r="B78" s="33"/>
      <c r="C78" s="36"/>
      <c r="D78" s="51"/>
      <c r="E78" s="17"/>
      <c r="F78" s="71"/>
      <c r="G78" s="72"/>
      <c r="H78" s="71">
        <f t="shared" si="1"/>
        <v>0</v>
      </c>
      <c r="I78" s="211"/>
      <c r="J78" s="49"/>
    </row>
    <row r="79" spans="1:10" s="1" customFormat="1" ht="16.5" customHeight="1">
      <c r="A79" s="189">
        <v>4294</v>
      </c>
      <c r="B79" s="33">
        <v>0</v>
      </c>
      <c r="C79" s="36">
        <v>0</v>
      </c>
      <c r="D79" s="51" t="s">
        <v>33</v>
      </c>
      <c r="E79" s="16" t="s">
        <v>10</v>
      </c>
      <c r="F79" s="48">
        <v>450000</v>
      </c>
      <c r="G79" s="84">
        <v>59725.26378658172</v>
      </c>
      <c r="H79" s="48">
        <f t="shared" si="1"/>
        <v>475941.1042800001</v>
      </c>
      <c r="I79" s="214">
        <f>I80+I82+I83</f>
        <v>63168.240000000005</v>
      </c>
      <c r="J79" s="49">
        <v>82113.8</v>
      </c>
    </row>
    <row r="80" spans="1:10" s="1" customFormat="1" ht="16.5" customHeight="1">
      <c r="A80" s="189"/>
      <c r="B80" s="33"/>
      <c r="C80" s="36"/>
      <c r="D80" s="51"/>
      <c r="E80" s="696" t="s">
        <v>68</v>
      </c>
      <c r="F80" s="71"/>
      <c r="G80" s="72"/>
      <c r="H80" s="71">
        <f t="shared" si="1"/>
        <v>265051.6548</v>
      </c>
      <c r="I80" s="211">
        <v>35178.4</v>
      </c>
      <c r="J80" s="49"/>
    </row>
    <row r="81" spans="1:10" s="1" customFormat="1" ht="16.5" customHeight="1">
      <c r="A81" s="189"/>
      <c r="B81" s="33"/>
      <c r="C81" s="36"/>
      <c r="D81" s="51"/>
      <c r="E81" s="696"/>
      <c r="F81" s="71"/>
      <c r="G81" s="72"/>
      <c r="H81" s="71">
        <f t="shared" si="1"/>
        <v>0</v>
      </c>
      <c r="I81" s="211"/>
      <c r="J81" s="49"/>
    </row>
    <row r="82" spans="1:10" s="1" customFormat="1" ht="16.5" customHeight="1">
      <c r="A82" s="189"/>
      <c r="B82" s="33"/>
      <c r="C82" s="36"/>
      <c r="D82" s="51"/>
      <c r="E82" s="17" t="s">
        <v>368</v>
      </c>
      <c r="F82" s="71"/>
      <c r="G82" s="72"/>
      <c r="H82" s="71">
        <f t="shared" si="1"/>
        <v>210889.44948</v>
      </c>
      <c r="I82" s="211">
        <v>27989.84</v>
      </c>
      <c r="J82" s="49"/>
    </row>
    <row r="83" spans="1:10" s="1" customFormat="1" ht="16.5" customHeight="1">
      <c r="A83" s="189"/>
      <c r="B83" s="33"/>
      <c r="C83" s="36"/>
      <c r="D83" s="51"/>
      <c r="E83" s="85"/>
      <c r="F83" s="71"/>
      <c r="G83" s="72"/>
      <c r="H83" s="71"/>
      <c r="I83" s="215">
        <v>0</v>
      </c>
      <c r="J83" s="49"/>
    </row>
    <row r="84" spans="1:10" s="1" customFormat="1" ht="16.5" customHeight="1">
      <c r="A84" s="189"/>
      <c r="B84" s="38">
        <v>13</v>
      </c>
      <c r="C84" s="157">
        <v>0</v>
      </c>
      <c r="D84" s="51" t="s">
        <v>34</v>
      </c>
      <c r="E84" s="16" t="s">
        <v>74</v>
      </c>
      <c r="F84" s="48">
        <v>17000</v>
      </c>
      <c r="G84" s="84">
        <v>2256.287743048643</v>
      </c>
      <c r="H84" s="48">
        <f t="shared" si="1"/>
        <v>17137.220250000006</v>
      </c>
      <c r="I84" s="214">
        <f>I85+I86+I87</f>
        <v>2274.5000000000005</v>
      </c>
      <c r="J84" s="49">
        <f>I84</f>
        <v>2274.5000000000005</v>
      </c>
    </row>
    <row r="85" spans="1:10" s="1" customFormat="1" ht="16.5" customHeight="1">
      <c r="A85" s="189">
        <v>42942</v>
      </c>
      <c r="B85" s="38"/>
      <c r="C85" s="157"/>
      <c r="D85" s="51"/>
      <c r="E85" s="17" t="s">
        <v>66</v>
      </c>
      <c r="F85" s="48"/>
      <c r="G85" s="84"/>
      <c r="H85" s="48">
        <f t="shared" si="1"/>
        <v>15960.934110000002</v>
      </c>
      <c r="I85" s="211">
        <v>2118.38</v>
      </c>
      <c r="J85" s="49"/>
    </row>
    <row r="86" spans="1:10" s="1" customFormat="1" ht="16.5" customHeight="1">
      <c r="A86" s="189" t="s">
        <v>234</v>
      </c>
      <c r="B86" s="38"/>
      <c r="C86" s="157"/>
      <c r="D86" s="81"/>
      <c r="E86" s="17" t="s">
        <v>232</v>
      </c>
      <c r="F86" s="71"/>
      <c r="G86" s="86"/>
      <c r="H86" s="71">
        <f t="shared" si="1"/>
        <v>738.757725</v>
      </c>
      <c r="I86" s="216">
        <f>26.55+70+1.5</f>
        <v>98.05</v>
      </c>
      <c r="J86" s="49"/>
    </row>
    <row r="87" spans="1:10" s="1" customFormat="1" ht="16.5" customHeight="1">
      <c r="A87" s="189">
        <v>42621</v>
      </c>
      <c r="B87" s="38"/>
      <c r="C87" s="157"/>
      <c r="D87" s="51"/>
      <c r="E87" s="17" t="s">
        <v>233</v>
      </c>
      <c r="F87" s="71"/>
      <c r="G87" s="72"/>
      <c r="H87" s="71">
        <f t="shared" si="1"/>
        <v>437.52841500000005</v>
      </c>
      <c r="I87" s="211">
        <v>58.07</v>
      </c>
      <c r="J87" s="49"/>
    </row>
    <row r="88" spans="1:10" s="1" customFormat="1" ht="16.5" customHeight="1">
      <c r="A88" s="189"/>
      <c r="B88" s="38">
        <v>0</v>
      </c>
      <c r="C88" s="157">
        <v>8</v>
      </c>
      <c r="D88" s="51" t="s">
        <v>112</v>
      </c>
      <c r="E88" s="16" t="s">
        <v>244</v>
      </c>
      <c r="F88" s="71"/>
      <c r="G88" s="72"/>
      <c r="H88" s="71">
        <f t="shared" si="1"/>
        <v>0</v>
      </c>
      <c r="I88" s="211"/>
      <c r="J88" s="49"/>
    </row>
    <row r="89" spans="1:10" s="1" customFormat="1" ht="16.5" customHeight="1">
      <c r="A89" s="189"/>
      <c r="B89" s="38"/>
      <c r="C89" s="157"/>
      <c r="D89" s="51" t="s">
        <v>104</v>
      </c>
      <c r="E89" s="16" t="s">
        <v>168</v>
      </c>
      <c r="F89" s="71"/>
      <c r="G89" s="72"/>
      <c r="H89" s="71">
        <f t="shared" si="1"/>
        <v>0</v>
      </c>
      <c r="I89" s="211"/>
      <c r="J89" s="49"/>
    </row>
    <row r="90" spans="1:10" s="1" customFormat="1" ht="16.5" customHeight="1">
      <c r="A90" s="189"/>
      <c r="B90" s="38"/>
      <c r="C90" s="157"/>
      <c r="D90" s="51"/>
      <c r="E90" s="16" t="s">
        <v>183</v>
      </c>
      <c r="F90" s="48">
        <v>81761.75</v>
      </c>
      <c r="G90" s="84">
        <v>10851.649080894551</v>
      </c>
      <c r="H90" s="194">
        <f t="shared" si="1"/>
        <v>68566.73776500001</v>
      </c>
      <c r="I90" s="214">
        <f>I94+I95+I96+I97+I98+I99+I100</f>
        <v>9100.37</v>
      </c>
      <c r="J90" s="245">
        <f>G93</f>
        <v>17291.359080894552</v>
      </c>
    </row>
    <row r="91" spans="1:10" s="1" customFormat="1" ht="16.5" customHeight="1">
      <c r="A91" s="189"/>
      <c r="B91" s="38"/>
      <c r="C91" s="157"/>
      <c r="D91" s="51"/>
      <c r="E91" s="18" t="s">
        <v>289</v>
      </c>
      <c r="F91" s="54"/>
      <c r="G91" s="82">
        <v>3911.5</v>
      </c>
      <c r="H91" s="194"/>
      <c r="I91" s="214"/>
      <c r="J91" s="214"/>
    </row>
    <row r="92" spans="1:10" s="1" customFormat="1" ht="16.5" customHeight="1">
      <c r="A92" s="189"/>
      <c r="B92" s="38"/>
      <c r="C92" s="157"/>
      <c r="D92" s="51"/>
      <c r="E92" s="18" t="s">
        <v>289</v>
      </c>
      <c r="F92" s="54"/>
      <c r="G92" s="82">
        <v>2528.21</v>
      </c>
      <c r="H92" s="54"/>
      <c r="I92" s="203"/>
      <c r="J92" s="49"/>
    </row>
    <row r="93" spans="1:10" s="1" customFormat="1" ht="16.5" customHeight="1">
      <c r="A93" s="189"/>
      <c r="B93" s="38"/>
      <c r="C93" s="157"/>
      <c r="D93" s="51"/>
      <c r="E93" s="45" t="s">
        <v>278</v>
      </c>
      <c r="F93" s="91"/>
      <c r="G93" s="92">
        <f>SUM(G90:G92)</f>
        <v>17291.359080894552</v>
      </c>
      <c r="H93" s="54"/>
      <c r="I93" s="203"/>
      <c r="J93" s="49"/>
    </row>
    <row r="94" spans="1:10" s="1" customFormat="1" ht="16.5" customHeight="1">
      <c r="A94" s="189">
        <v>42941</v>
      </c>
      <c r="B94" s="38"/>
      <c r="C94" s="157"/>
      <c r="D94" s="87"/>
      <c r="E94" s="19" t="s">
        <v>237</v>
      </c>
      <c r="F94" s="71"/>
      <c r="G94" s="72"/>
      <c r="H94" s="88">
        <f t="shared" si="1"/>
        <v>10925.025000000001</v>
      </c>
      <c r="I94" s="211">
        <v>1450</v>
      </c>
      <c r="J94" s="49"/>
    </row>
    <row r="95" spans="1:10" s="1" customFormat="1" ht="16.5" customHeight="1">
      <c r="A95" s="189">
        <v>42913</v>
      </c>
      <c r="B95" s="38"/>
      <c r="C95" s="157"/>
      <c r="D95" s="87"/>
      <c r="E95" s="19" t="s">
        <v>238</v>
      </c>
      <c r="F95" s="71"/>
      <c r="G95" s="72"/>
      <c r="H95" s="88">
        <f t="shared" si="1"/>
        <v>1187.73858</v>
      </c>
      <c r="I95" s="211">
        <v>157.64</v>
      </c>
      <c r="J95" s="49"/>
    </row>
    <row r="96" spans="1:10" s="1" customFormat="1" ht="16.5" customHeight="1">
      <c r="A96" s="189" t="s">
        <v>234</v>
      </c>
      <c r="B96" s="38"/>
      <c r="C96" s="157"/>
      <c r="D96" s="89"/>
      <c r="E96" s="19" t="s">
        <v>239</v>
      </c>
      <c r="F96" s="71"/>
      <c r="G96" s="72"/>
      <c r="H96" s="88">
        <f t="shared" si="1"/>
        <v>0</v>
      </c>
      <c r="I96" s="211"/>
      <c r="J96" s="49"/>
    </row>
    <row r="97" spans="1:10" s="1" customFormat="1" ht="16.5" customHeight="1">
      <c r="A97" s="189">
        <v>42613</v>
      </c>
      <c r="B97" s="38"/>
      <c r="C97" s="157"/>
      <c r="D97" s="87"/>
      <c r="E97" s="19" t="s">
        <v>240</v>
      </c>
      <c r="F97" s="71"/>
      <c r="G97" s="72"/>
      <c r="H97" s="88">
        <f t="shared" si="1"/>
        <v>602.76</v>
      </c>
      <c r="I97" s="211">
        <v>80</v>
      </c>
      <c r="J97" s="49"/>
    </row>
    <row r="98" spans="1:10" s="1" customFormat="1" ht="16.5" customHeight="1">
      <c r="A98" s="189" t="s">
        <v>246</v>
      </c>
      <c r="B98" s="38"/>
      <c r="C98" s="157"/>
      <c r="D98" s="87"/>
      <c r="E98" s="19" t="s">
        <v>241</v>
      </c>
      <c r="F98" s="71"/>
      <c r="G98" s="72"/>
      <c r="H98" s="88">
        <f t="shared" si="1"/>
        <v>45311.654205000006</v>
      </c>
      <c r="I98" s="211">
        <f>777.87+5236.02</f>
        <v>6013.89</v>
      </c>
      <c r="J98" s="49"/>
    </row>
    <row r="99" spans="1:10" s="1" customFormat="1" ht="16.5" customHeight="1">
      <c r="A99" s="189">
        <v>42421</v>
      </c>
      <c r="B99" s="38"/>
      <c r="C99" s="157"/>
      <c r="D99" s="87"/>
      <c r="E99" s="19" t="s">
        <v>242</v>
      </c>
      <c r="F99" s="71"/>
      <c r="G99" s="72"/>
      <c r="H99" s="88">
        <f t="shared" si="1"/>
        <v>10539.55998</v>
      </c>
      <c r="I99" s="211">
        <v>1398.84</v>
      </c>
      <c r="J99" s="49"/>
    </row>
    <row r="100" spans="1:10" s="1" customFormat="1" ht="16.5" customHeight="1">
      <c r="A100" s="189"/>
      <c r="B100" s="38"/>
      <c r="C100" s="157"/>
      <c r="D100" s="87"/>
      <c r="E100" s="20" t="s">
        <v>243</v>
      </c>
      <c r="F100" s="54"/>
      <c r="G100" s="56"/>
      <c r="H100" s="90">
        <f t="shared" si="1"/>
        <v>0</v>
      </c>
      <c r="I100" s="203"/>
      <c r="J100" s="49"/>
    </row>
    <row r="101" spans="1:10" s="1" customFormat="1" ht="16.5" customHeight="1">
      <c r="A101" s="189"/>
      <c r="B101" s="38"/>
      <c r="C101" s="157"/>
      <c r="D101" s="51"/>
      <c r="E101" s="249" t="s">
        <v>245</v>
      </c>
      <c r="F101" s="91"/>
      <c r="G101" s="92"/>
      <c r="H101" s="93">
        <f t="shared" si="1"/>
        <v>0</v>
      </c>
      <c r="I101" s="217"/>
      <c r="J101" s="49"/>
    </row>
    <row r="102" spans="1:10" s="1" customFormat="1" ht="16.5" customHeight="1">
      <c r="A102" s="189"/>
      <c r="B102" s="38"/>
      <c r="C102" s="157"/>
      <c r="D102" s="94" t="s">
        <v>106</v>
      </c>
      <c r="E102" s="16" t="s">
        <v>160</v>
      </c>
      <c r="F102" s="54">
        <v>15000</v>
      </c>
      <c r="G102" s="56">
        <v>1990.8421262193906</v>
      </c>
      <c r="H102" s="54">
        <f t="shared" si="1"/>
        <v>15061.992915000003</v>
      </c>
      <c r="I102" s="203">
        <f>I103+I104+I105</f>
        <v>1999.0700000000002</v>
      </c>
      <c r="J102" s="49">
        <v>1999.0700000000002</v>
      </c>
    </row>
    <row r="103" spans="1:10" s="1" customFormat="1" ht="16.5" customHeight="1">
      <c r="A103" s="189">
        <v>42941</v>
      </c>
      <c r="B103" s="38"/>
      <c r="C103" s="157"/>
      <c r="D103" s="87"/>
      <c r="E103" s="19" t="s">
        <v>237</v>
      </c>
      <c r="F103" s="71"/>
      <c r="G103" s="72"/>
      <c r="H103" s="88">
        <f t="shared" si="1"/>
        <v>10925.025000000001</v>
      </c>
      <c r="I103" s="211">
        <v>1450</v>
      </c>
      <c r="J103" s="49"/>
    </row>
    <row r="104" spans="1:10" s="1" customFormat="1" ht="16.5" customHeight="1">
      <c r="A104" s="189">
        <v>42913</v>
      </c>
      <c r="B104" s="38"/>
      <c r="C104" s="157"/>
      <c r="D104" s="87"/>
      <c r="E104" s="19" t="s">
        <v>238</v>
      </c>
      <c r="F104" s="71"/>
      <c r="G104" s="72"/>
      <c r="H104" s="88">
        <f t="shared" si="1"/>
        <v>1129.7229300000001</v>
      </c>
      <c r="I104" s="211">
        <v>149.94</v>
      </c>
      <c r="J104" s="49"/>
    </row>
    <row r="105" spans="1:10" s="1" customFormat="1" ht="16.5" customHeight="1">
      <c r="A105" s="189">
        <v>42421</v>
      </c>
      <c r="B105" s="38"/>
      <c r="C105" s="157"/>
      <c r="D105" s="87"/>
      <c r="E105" s="19" t="s">
        <v>242</v>
      </c>
      <c r="F105" s="71"/>
      <c r="G105" s="72"/>
      <c r="H105" s="88">
        <f t="shared" si="1"/>
        <v>3007.2449850000003</v>
      </c>
      <c r="I105" s="211">
        <v>399.13</v>
      </c>
      <c r="J105" s="49"/>
    </row>
    <row r="106" spans="1:10" s="1" customFormat="1" ht="16.5" customHeight="1">
      <c r="A106" s="189"/>
      <c r="B106" s="38"/>
      <c r="C106" s="157"/>
      <c r="D106" s="51"/>
      <c r="E106" s="85"/>
      <c r="F106" s="54"/>
      <c r="G106" s="56"/>
      <c r="H106" s="54">
        <f t="shared" si="1"/>
        <v>0</v>
      </c>
      <c r="I106" s="203"/>
      <c r="J106" s="49"/>
    </row>
    <row r="107" spans="1:10" s="1" customFormat="1" ht="16.5" customHeight="1">
      <c r="A107" s="189"/>
      <c r="B107" s="38">
        <v>0</v>
      </c>
      <c r="C107" s="157">
        <v>17</v>
      </c>
      <c r="D107" s="51" t="s">
        <v>113</v>
      </c>
      <c r="E107" s="16" t="s">
        <v>169</v>
      </c>
      <c r="F107" s="54">
        <v>254700</v>
      </c>
      <c r="G107" s="56">
        <v>33804.49930320525</v>
      </c>
      <c r="H107" s="54">
        <f t="shared" si="1"/>
        <v>213398.36263500003</v>
      </c>
      <c r="I107" s="203">
        <f>I111+I122+I131</f>
        <v>28322.83</v>
      </c>
      <c r="J107" s="245">
        <f>J111+J122+J131</f>
        <v>41329.86930320525</v>
      </c>
    </row>
    <row r="108" spans="1:10" s="1" customFormat="1" ht="16.5" customHeight="1">
      <c r="A108" s="189"/>
      <c r="B108" s="38"/>
      <c r="C108" s="157"/>
      <c r="D108" s="51"/>
      <c r="E108" s="18" t="s">
        <v>279</v>
      </c>
      <c r="F108" s="54"/>
      <c r="G108" s="82">
        <f>1500*3</f>
        <v>4500</v>
      </c>
      <c r="H108" s="54"/>
      <c r="I108" s="203"/>
      <c r="J108" s="49"/>
    </row>
    <row r="109" spans="1:10" s="1" customFormat="1" ht="16.5" customHeight="1">
      <c r="A109" s="189"/>
      <c r="B109" s="38"/>
      <c r="C109" s="157"/>
      <c r="D109" s="51"/>
      <c r="E109" s="45" t="s">
        <v>278</v>
      </c>
      <c r="F109" s="91"/>
      <c r="G109" s="92">
        <f>SUM(G107:G108)</f>
        <v>38304.49930320525</v>
      </c>
      <c r="H109" s="54"/>
      <c r="I109" s="203"/>
      <c r="J109" s="49"/>
    </row>
    <row r="110" spans="1:10" s="1" customFormat="1" ht="16.5" customHeight="1">
      <c r="A110" s="189"/>
      <c r="B110" s="38"/>
      <c r="C110" s="157"/>
      <c r="D110" s="51"/>
      <c r="E110" s="45"/>
      <c r="F110" s="54"/>
      <c r="G110" s="82"/>
      <c r="H110" s="54"/>
      <c r="I110" s="203"/>
      <c r="J110" s="49"/>
    </row>
    <row r="111" spans="1:10" s="1" customFormat="1" ht="16.5" customHeight="1">
      <c r="A111" s="189"/>
      <c r="B111" s="38">
        <v>0</v>
      </c>
      <c r="C111" s="157">
        <v>1</v>
      </c>
      <c r="D111" s="51" t="s">
        <v>35</v>
      </c>
      <c r="E111" s="16" t="s">
        <v>247</v>
      </c>
      <c r="F111" s="54"/>
      <c r="G111" s="56">
        <f>G109/3</f>
        <v>12768.16643440175</v>
      </c>
      <c r="H111" s="54">
        <f aca="true" t="shared" si="2" ref="H111:H181">I111*$H$22</f>
        <v>118996.42713000001</v>
      </c>
      <c r="I111" s="203">
        <f>I114+I115+I116+I117+I118+I119+I120</f>
        <v>15793.54</v>
      </c>
      <c r="J111" s="245">
        <f>G113</f>
        <v>15793.53643440175</v>
      </c>
    </row>
    <row r="112" spans="1:10" s="1" customFormat="1" ht="16.5" customHeight="1">
      <c r="A112" s="189"/>
      <c r="B112" s="38"/>
      <c r="C112" s="157"/>
      <c r="D112" s="51"/>
      <c r="E112" s="18" t="s">
        <v>236</v>
      </c>
      <c r="F112" s="54"/>
      <c r="G112" s="82">
        <v>3025.37</v>
      </c>
      <c r="H112" s="54"/>
      <c r="I112" s="203"/>
      <c r="J112" s="49"/>
    </row>
    <row r="113" spans="1:10" s="1" customFormat="1" ht="16.5" customHeight="1">
      <c r="A113" s="189"/>
      <c r="B113" s="38"/>
      <c r="C113" s="157"/>
      <c r="D113" s="51"/>
      <c r="E113" s="45" t="s">
        <v>278</v>
      </c>
      <c r="F113" s="54"/>
      <c r="G113" s="83">
        <f>SUM(G111:G112)</f>
        <v>15793.53643440175</v>
      </c>
      <c r="H113" s="54"/>
      <c r="I113" s="203"/>
      <c r="J113" s="49"/>
    </row>
    <row r="114" spans="1:10" s="1" customFormat="1" ht="16.5" customHeight="1">
      <c r="A114" s="189">
        <v>42941</v>
      </c>
      <c r="B114" s="38"/>
      <c r="C114" s="157"/>
      <c r="D114" s="87"/>
      <c r="E114" s="19" t="s">
        <v>237</v>
      </c>
      <c r="F114" s="58"/>
      <c r="G114" s="59"/>
      <c r="H114" s="95">
        <f t="shared" si="2"/>
        <v>3139.4001150000004</v>
      </c>
      <c r="I114" s="211">
        <v>416.67</v>
      </c>
      <c r="J114" s="49"/>
    </row>
    <row r="115" spans="1:10" s="1" customFormat="1" ht="16.5" customHeight="1">
      <c r="A115" s="189">
        <v>42913</v>
      </c>
      <c r="B115" s="38"/>
      <c r="C115" s="157"/>
      <c r="D115" s="87"/>
      <c r="E115" s="19" t="s">
        <v>238</v>
      </c>
      <c r="F115" s="58"/>
      <c r="G115" s="59"/>
      <c r="H115" s="95">
        <f t="shared" si="2"/>
        <v>878.67339</v>
      </c>
      <c r="I115" s="211">
        <v>116.62</v>
      </c>
      <c r="J115" s="49"/>
    </row>
    <row r="116" spans="1:10" s="1" customFormat="1" ht="16.5" customHeight="1">
      <c r="A116" s="189" t="s">
        <v>234</v>
      </c>
      <c r="B116" s="38"/>
      <c r="C116" s="157"/>
      <c r="D116" s="89"/>
      <c r="E116" s="19" t="s">
        <v>239</v>
      </c>
      <c r="F116" s="58"/>
      <c r="G116" s="59"/>
      <c r="H116" s="95">
        <f t="shared" si="2"/>
        <v>0</v>
      </c>
      <c r="I116" s="211"/>
      <c r="J116" s="49"/>
    </row>
    <row r="117" spans="1:10" s="1" customFormat="1" ht="16.5" customHeight="1">
      <c r="A117" s="189">
        <v>42613</v>
      </c>
      <c r="B117" s="38"/>
      <c r="C117" s="157"/>
      <c r="D117" s="87"/>
      <c r="E117" s="19" t="s">
        <v>240</v>
      </c>
      <c r="F117" s="58"/>
      <c r="G117" s="59"/>
      <c r="H117" s="95">
        <f t="shared" si="2"/>
        <v>5841.121125000001</v>
      </c>
      <c r="I117" s="211">
        <v>775.25</v>
      </c>
      <c r="J117" s="49"/>
    </row>
    <row r="118" spans="1:10" s="1" customFormat="1" ht="16.5" customHeight="1">
      <c r="A118" s="189" t="s">
        <v>246</v>
      </c>
      <c r="B118" s="38"/>
      <c r="C118" s="157"/>
      <c r="D118" s="87"/>
      <c r="E118" s="19" t="s">
        <v>241</v>
      </c>
      <c r="F118" s="58"/>
      <c r="G118" s="59"/>
      <c r="H118" s="95">
        <f t="shared" si="2"/>
        <v>78509.49</v>
      </c>
      <c r="I118" s="211">
        <v>10420</v>
      </c>
      <c r="J118" s="49"/>
    </row>
    <row r="119" spans="1:10" s="1" customFormat="1" ht="16.5" customHeight="1">
      <c r="A119" s="189">
        <v>42421</v>
      </c>
      <c r="B119" s="38"/>
      <c r="C119" s="157"/>
      <c r="D119" s="87"/>
      <c r="E119" s="19" t="s">
        <v>242</v>
      </c>
      <c r="F119" s="58"/>
      <c r="G119" s="59"/>
      <c r="H119" s="95">
        <f t="shared" si="2"/>
        <v>30627.7425</v>
      </c>
      <c r="I119" s="211">
        <v>4065</v>
      </c>
      <c r="J119" s="49"/>
    </row>
    <row r="120" spans="1:10" s="1" customFormat="1" ht="16.5" customHeight="1">
      <c r="A120" s="189"/>
      <c r="B120" s="38"/>
      <c r="C120" s="157"/>
      <c r="D120" s="87"/>
      <c r="E120" s="20" t="s">
        <v>243</v>
      </c>
      <c r="F120" s="54"/>
      <c r="G120" s="56"/>
      <c r="H120" s="96">
        <f t="shared" si="2"/>
        <v>0</v>
      </c>
      <c r="I120" s="203"/>
      <c r="J120" s="49"/>
    </row>
    <row r="121" spans="1:10" s="2" customFormat="1" ht="16.5" customHeight="1">
      <c r="A121" s="189"/>
      <c r="B121" s="38"/>
      <c r="C121" s="157"/>
      <c r="D121" s="51"/>
      <c r="E121" s="249" t="s">
        <v>250</v>
      </c>
      <c r="F121" s="54"/>
      <c r="G121" s="97"/>
      <c r="H121" s="54">
        <f t="shared" si="2"/>
        <v>0</v>
      </c>
      <c r="I121" s="218"/>
      <c r="J121" s="49"/>
    </row>
    <row r="122" spans="1:10" s="1" customFormat="1" ht="16.5" customHeight="1">
      <c r="A122" s="189" t="s">
        <v>35</v>
      </c>
      <c r="B122" s="38">
        <v>0</v>
      </c>
      <c r="C122" s="157">
        <v>14</v>
      </c>
      <c r="D122" s="51"/>
      <c r="E122" s="16" t="s">
        <v>248</v>
      </c>
      <c r="F122" s="54"/>
      <c r="G122" s="56">
        <f>G109/3</f>
        <v>12768.16643440175</v>
      </c>
      <c r="H122" s="54">
        <f t="shared" si="2"/>
        <v>47113.60522500001</v>
      </c>
      <c r="I122" s="203">
        <f>I123+I124+I125+I126+I127+I128+I129</f>
        <v>6253.05</v>
      </c>
      <c r="J122" s="245">
        <f>G122</f>
        <v>12768.16643440175</v>
      </c>
    </row>
    <row r="123" spans="1:10" s="1" customFormat="1" ht="16.5" customHeight="1">
      <c r="A123" s="189">
        <v>42941</v>
      </c>
      <c r="B123" s="38"/>
      <c r="C123" s="157"/>
      <c r="D123" s="87"/>
      <c r="E123" s="19" t="s">
        <v>237</v>
      </c>
      <c r="F123" s="58"/>
      <c r="G123" s="59"/>
      <c r="H123" s="58">
        <f t="shared" si="2"/>
        <v>3139.4001150000004</v>
      </c>
      <c r="I123" s="211">
        <v>416.67</v>
      </c>
      <c r="J123" s="49"/>
    </row>
    <row r="124" spans="1:10" s="1" customFormat="1" ht="16.5" customHeight="1">
      <c r="A124" s="189">
        <v>42913</v>
      </c>
      <c r="B124" s="38"/>
      <c r="C124" s="157"/>
      <c r="D124" s="87"/>
      <c r="E124" s="19" t="s">
        <v>238</v>
      </c>
      <c r="F124" s="58"/>
      <c r="G124" s="59"/>
      <c r="H124" s="58">
        <f t="shared" si="2"/>
        <v>878.67339</v>
      </c>
      <c r="I124" s="211">
        <v>116.62</v>
      </c>
      <c r="J124" s="49"/>
    </row>
    <row r="125" spans="1:10" s="1" customFormat="1" ht="16.5" customHeight="1">
      <c r="A125" s="189" t="s">
        <v>234</v>
      </c>
      <c r="B125" s="38"/>
      <c r="C125" s="157"/>
      <c r="D125" s="89"/>
      <c r="E125" s="19" t="s">
        <v>239</v>
      </c>
      <c r="F125" s="58"/>
      <c r="G125" s="59"/>
      <c r="H125" s="58">
        <f t="shared" si="2"/>
        <v>0</v>
      </c>
      <c r="I125" s="211"/>
      <c r="J125" s="49"/>
    </row>
    <row r="126" spans="1:10" s="1" customFormat="1" ht="16.5" customHeight="1">
      <c r="A126" s="189">
        <v>42613</v>
      </c>
      <c r="B126" s="38"/>
      <c r="C126" s="157"/>
      <c r="D126" s="87"/>
      <c r="E126" s="19" t="s">
        <v>240</v>
      </c>
      <c r="F126" s="58"/>
      <c r="G126" s="59"/>
      <c r="H126" s="58">
        <f t="shared" si="2"/>
        <v>3701.3231250000003</v>
      </c>
      <c r="I126" s="211">
        <v>491.25</v>
      </c>
      <c r="J126" s="49"/>
    </row>
    <row r="127" spans="1:10" s="1" customFormat="1" ht="16.5" customHeight="1">
      <c r="A127" s="189" t="s">
        <v>246</v>
      </c>
      <c r="B127" s="38"/>
      <c r="C127" s="157"/>
      <c r="D127" s="87"/>
      <c r="E127" s="19" t="s">
        <v>241</v>
      </c>
      <c r="F127" s="58"/>
      <c r="G127" s="59"/>
      <c r="H127" s="58">
        <f t="shared" si="2"/>
        <v>35504.89969500001</v>
      </c>
      <c r="I127" s="211">
        <v>4712.31</v>
      </c>
      <c r="J127" s="49"/>
    </row>
    <row r="128" spans="1:10" s="1" customFormat="1" ht="16.5" customHeight="1">
      <c r="A128" s="189">
        <v>42421</v>
      </c>
      <c r="B128" s="38">
        <v>0</v>
      </c>
      <c r="C128" s="157">
        <v>14</v>
      </c>
      <c r="D128" s="87"/>
      <c r="E128" s="19" t="s">
        <v>242</v>
      </c>
      <c r="F128" s="58"/>
      <c r="G128" s="59"/>
      <c r="H128" s="58">
        <f t="shared" si="2"/>
        <v>0</v>
      </c>
      <c r="I128" s="211"/>
      <c r="J128" s="49"/>
    </row>
    <row r="129" spans="1:10" s="1" customFormat="1" ht="16.5" customHeight="1">
      <c r="A129" s="189">
        <v>42616</v>
      </c>
      <c r="B129" s="38"/>
      <c r="C129" s="157"/>
      <c r="D129" s="87"/>
      <c r="E129" s="20" t="s">
        <v>243</v>
      </c>
      <c r="F129" s="54"/>
      <c r="G129" s="56"/>
      <c r="H129" s="54">
        <f t="shared" si="2"/>
        <v>3889.3089000000004</v>
      </c>
      <c r="I129" s="211">
        <v>516.2</v>
      </c>
      <c r="J129" s="49"/>
    </row>
    <row r="130" spans="1:10" s="2" customFormat="1" ht="16.5" customHeight="1">
      <c r="A130" s="189"/>
      <c r="B130" s="38"/>
      <c r="C130" s="157"/>
      <c r="D130" s="51"/>
      <c r="E130" s="249" t="s">
        <v>245</v>
      </c>
      <c r="F130" s="54"/>
      <c r="G130" s="97"/>
      <c r="H130" s="54">
        <f t="shared" si="2"/>
        <v>0</v>
      </c>
      <c r="I130" s="218"/>
      <c r="J130" s="49"/>
    </row>
    <row r="131" spans="1:10" s="1" customFormat="1" ht="16.5" customHeight="1">
      <c r="A131" s="189"/>
      <c r="B131" s="38">
        <v>0</v>
      </c>
      <c r="C131" s="157">
        <v>15</v>
      </c>
      <c r="D131" s="51" t="s">
        <v>35</v>
      </c>
      <c r="E131" s="16" t="s">
        <v>249</v>
      </c>
      <c r="F131" s="54"/>
      <c r="G131" s="56">
        <f>G109/3</f>
        <v>12768.16643440175</v>
      </c>
      <c r="H131" s="54">
        <f t="shared" si="2"/>
        <v>47288.33028</v>
      </c>
      <c r="I131" s="203">
        <f>I132+I133+I134+I135+I136+I137+I138</f>
        <v>6276.24</v>
      </c>
      <c r="J131" s="245">
        <f>G131</f>
        <v>12768.16643440175</v>
      </c>
    </row>
    <row r="132" spans="1:10" s="1" customFormat="1" ht="16.5" customHeight="1">
      <c r="A132" s="189">
        <v>42941</v>
      </c>
      <c r="B132" s="38"/>
      <c r="C132" s="157"/>
      <c r="D132" s="87"/>
      <c r="E132" s="19" t="s">
        <v>237</v>
      </c>
      <c r="F132" s="58"/>
      <c r="G132" s="59"/>
      <c r="H132" s="58">
        <f t="shared" si="2"/>
        <v>3139.32477</v>
      </c>
      <c r="I132" s="211">
        <v>416.66</v>
      </c>
      <c r="J132" s="49"/>
    </row>
    <row r="133" spans="1:10" s="1" customFormat="1" ht="16.5" customHeight="1">
      <c r="A133" s="189">
        <v>42913</v>
      </c>
      <c r="B133" s="38"/>
      <c r="C133" s="157"/>
      <c r="D133" s="87"/>
      <c r="E133" s="19" t="s">
        <v>238</v>
      </c>
      <c r="F133" s="58"/>
      <c r="G133" s="59"/>
      <c r="H133" s="58">
        <f t="shared" si="2"/>
        <v>547.45677</v>
      </c>
      <c r="I133" s="211">
        <v>72.66</v>
      </c>
      <c r="J133" s="49"/>
    </row>
    <row r="134" spans="1:10" s="1" customFormat="1" ht="16.5" customHeight="1">
      <c r="A134" s="189" t="s">
        <v>234</v>
      </c>
      <c r="B134" s="38"/>
      <c r="C134" s="157"/>
      <c r="D134" s="89"/>
      <c r="E134" s="19" t="s">
        <v>239</v>
      </c>
      <c r="F134" s="58"/>
      <c r="G134" s="59"/>
      <c r="H134" s="58">
        <f t="shared" si="2"/>
        <v>0</v>
      </c>
      <c r="I134" s="211"/>
      <c r="J134" s="49"/>
    </row>
    <row r="135" spans="1:10" s="1" customFormat="1" ht="16.5" customHeight="1">
      <c r="A135" s="189">
        <v>42613</v>
      </c>
      <c r="B135" s="38"/>
      <c r="C135" s="157"/>
      <c r="D135" s="87"/>
      <c r="E135" s="19" t="s">
        <v>240</v>
      </c>
      <c r="F135" s="58"/>
      <c r="G135" s="59"/>
      <c r="H135" s="58">
        <f t="shared" si="2"/>
        <v>1205.52</v>
      </c>
      <c r="I135" s="211">
        <v>160</v>
      </c>
      <c r="J135" s="49"/>
    </row>
    <row r="136" spans="1:10" s="1" customFormat="1" ht="16.5" customHeight="1">
      <c r="A136" s="186" t="s">
        <v>246</v>
      </c>
      <c r="B136" s="38"/>
      <c r="C136" s="157"/>
      <c r="D136" s="87"/>
      <c r="E136" s="19" t="s">
        <v>241</v>
      </c>
      <c r="F136" s="58"/>
      <c r="G136" s="59"/>
      <c r="H136" s="58">
        <f t="shared" si="2"/>
        <v>31339.074645</v>
      </c>
      <c r="I136" s="211">
        <v>4159.41</v>
      </c>
      <c r="J136" s="49"/>
    </row>
    <row r="137" spans="1:10" s="1" customFormat="1" ht="16.5" customHeight="1">
      <c r="A137" s="189">
        <v>42421</v>
      </c>
      <c r="B137" s="38"/>
      <c r="C137" s="157"/>
      <c r="D137" s="87"/>
      <c r="E137" s="19" t="s">
        <v>242</v>
      </c>
      <c r="F137" s="58"/>
      <c r="G137" s="59"/>
      <c r="H137" s="58">
        <f t="shared" si="2"/>
        <v>11056.954095000001</v>
      </c>
      <c r="I137" s="211">
        <v>1467.51</v>
      </c>
      <c r="J137" s="49"/>
    </row>
    <row r="138" spans="1:10" s="1" customFormat="1" ht="16.5" customHeight="1">
      <c r="A138" s="189"/>
      <c r="B138" s="38"/>
      <c r="C138" s="157"/>
      <c r="D138" s="87"/>
      <c r="E138" s="20" t="s">
        <v>243</v>
      </c>
      <c r="F138" s="54"/>
      <c r="G138" s="56"/>
      <c r="H138" s="54">
        <f t="shared" si="2"/>
        <v>0</v>
      </c>
      <c r="I138" s="203"/>
      <c r="J138" s="49"/>
    </row>
    <row r="139" spans="1:10" s="2" customFormat="1" ht="16.5" customHeight="1">
      <c r="A139" s="189"/>
      <c r="B139" s="38"/>
      <c r="C139" s="157"/>
      <c r="D139" s="51"/>
      <c r="E139" s="249" t="s">
        <v>245</v>
      </c>
      <c r="F139" s="54"/>
      <c r="G139" s="97"/>
      <c r="H139" s="54">
        <f t="shared" si="2"/>
        <v>0</v>
      </c>
      <c r="I139" s="218"/>
      <c r="J139" s="49"/>
    </row>
    <row r="140" spans="1:10" s="2" customFormat="1" ht="16.5" customHeight="1">
      <c r="A140" s="189"/>
      <c r="B140" s="38"/>
      <c r="C140" s="157"/>
      <c r="D140" s="51"/>
      <c r="E140" s="45"/>
      <c r="F140" s="54"/>
      <c r="G140" s="97"/>
      <c r="H140" s="54">
        <f t="shared" si="2"/>
        <v>0</v>
      </c>
      <c r="I140" s="218"/>
      <c r="J140" s="49"/>
    </row>
    <row r="141" spans="1:10" s="1" customFormat="1" ht="16.5" customHeight="1">
      <c r="A141" s="189"/>
      <c r="B141" s="38">
        <v>0</v>
      </c>
      <c r="C141" s="157">
        <v>7</v>
      </c>
      <c r="D141" s="51" t="s">
        <v>114</v>
      </c>
      <c r="E141" s="16" t="s">
        <v>170</v>
      </c>
      <c r="F141" s="54">
        <v>87910</v>
      </c>
      <c r="G141" s="56">
        <v>11667.662087729776</v>
      </c>
      <c r="H141" s="54">
        <f t="shared" si="2"/>
        <v>87898.30579500001</v>
      </c>
      <c r="I141" s="203">
        <f>I143+I144+I145+I146+I147+I148+I149</f>
        <v>11666.11</v>
      </c>
      <c r="J141" s="49">
        <v>11666.11</v>
      </c>
    </row>
    <row r="142" spans="1:10" s="1" customFormat="1" ht="16.5" customHeight="1">
      <c r="A142" s="189"/>
      <c r="B142" s="38"/>
      <c r="C142" s="157"/>
      <c r="D142" s="51"/>
      <c r="E142" s="16" t="s">
        <v>161</v>
      </c>
      <c r="F142" s="54"/>
      <c r="G142" s="56"/>
      <c r="H142" s="54">
        <f t="shared" si="2"/>
        <v>0</v>
      </c>
      <c r="I142" s="203"/>
      <c r="J142" s="49"/>
    </row>
    <row r="143" spans="1:10" s="1" customFormat="1" ht="16.5" customHeight="1">
      <c r="A143" s="189">
        <v>42941</v>
      </c>
      <c r="B143" s="38"/>
      <c r="C143" s="157"/>
      <c r="D143" s="87"/>
      <c r="E143" s="19" t="s">
        <v>237</v>
      </c>
      <c r="F143" s="58"/>
      <c r="G143" s="59"/>
      <c r="H143" s="58">
        <f t="shared" si="2"/>
        <v>9041.4</v>
      </c>
      <c r="I143" s="211">
        <v>1200</v>
      </c>
      <c r="J143" s="49"/>
    </row>
    <row r="144" spans="1:10" s="1" customFormat="1" ht="16.5" customHeight="1">
      <c r="A144" s="189">
        <v>42913</v>
      </c>
      <c r="B144" s="38"/>
      <c r="C144" s="157"/>
      <c r="D144" s="87"/>
      <c r="E144" s="19" t="s">
        <v>238</v>
      </c>
      <c r="F144" s="58"/>
      <c r="G144" s="59"/>
      <c r="H144" s="58">
        <f t="shared" si="2"/>
        <v>1631.82201</v>
      </c>
      <c r="I144" s="211">
        <v>216.58</v>
      </c>
      <c r="J144" s="49"/>
    </row>
    <row r="145" spans="1:10" s="1" customFormat="1" ht="16.5" customHeight="1">
      <c r="A145" s="186" t="s">
        <v>234</v>
      </c>
      <c r="B145" s="38"/>
      <c r="C145" s="157"/>
      <c r="D145" s="89"/>
      <c r="E145" s="19" t="s">
        <v>239</v>
      </c>
      <c r="F145" s="58"/>
      <c r="G145" s="59"/>
      <c r="H145" s="58">
        <f t="shared" si="2"/>
        <v>42629.070824999995</v>
      </c>
      <c r="I145" s="211">
        <f>123.45+504+5030.4</f>
        <v>5657.849999999999</v>
      </c>
      <c r="J145" s="49"/>
    </row>
    <row r="146" spans="1:10" s="1" customFormat="1" ht="16.5" customHeight="1">
      <c r="A146" s="189">
        <v>42613</v>
      </c>
      <c r="B146" s="38"/>
      <c r="C146" s="157"/>
      <c r="D146" s="87"/>
      <c r="E146" s="19" t="s">
        <v>240</v>
      </c>
      <c r="F146" s="58"/>
      <c r="G146" s="59"/>
      <c r="H146" s="58">
        <f t="shared" si="2"/>
        <v>1872.6999750000002</v>
      </c>
      <c r="I146" s="211">
        <v>248.55</v>
      </c>
      <c r="J146" s="49"/>
    </row>
    <row r="147" spans="1:10" s="1" customFormat="1" ht="16.5" customHeight="1">
      <c r="A147" s="191" t="s">
        <v>282</v>
      </c>
      <c r="B147" s="38"/>
      <c r="C147" s="157"/>
      <c r="D147" s="87"/>
      <c r="E147" s="19" t="s">
        <v>241</v>
      </c>
      <c r="F147" s="58"/>
      <c r="G147" s="59"/>
      <c r="H147" s="58">
        <f t="shared" si="2"/>
        <v>7105.18419</v>
      </c>
      <c r="I147" s="211">
        <v>943.02</v>
      </c>
      <c r="J147" s="49"/>
    </row>
    <row r="148" spans="1:10" s="1" customFormat="1" ht="16.5" customHeight="1">
      <c r="A148" s="189">
        <v>42421</v>
      </c>
      <c r="B148" s="38"/>
      <c r="C148" s="157"/>
      <c r="D148" s="87"/>
      <c r="E148" s="19" t="s">
        <v>242</v>
      </c>
      <c r="F148" s="58"/>
      <c r="G148" s="59"/>
      <c r="H148" s="58">
        <f t="shared" si="2"/>
        <v>14624.313810000001</v>
      </c>
      <c r="I148" s="211">
        <v>1940.98</v>
      </c>
      <c r="J148" s="49"/>
    </row>
    <row r="149" spans="1:10" s="1" customFormat="1" ht="16.5" customHeight="1">
      <c r="A149" s="189">
        <v>42616</v>
      </c>
      <c r="B149" s="38"/>
      <c r="C149" s="157"/>
      <c r="D149" s="87"/>
      <c r="E149" s="20" t="s">
        <v>243</v>
      </c>
      <c r="F149" s="54"/>
      <c r="G149" s="56"/>
      <c r="H149" s="54">
        <f t="shared" si="2"/>
        <v>10993.814985</v>
      </c>
      <c r="I149" s="211">
        <v>1459.13</v>
      </c>
      <c r="J149" s="49"/>
    </row>
    <row r="150" spans="1:10" s="1" customFormat="1" ht="16.5" customHeight="1">
      <c r="A150" s="189"/>
      <c r="B150" s="38"/>
      <c r="C150" s="157"/>
      <c r="D150" s="51"/>
      <c r="E150" s="98"/>
      <c r="F150" s="54"/>
      <c r="G150" s="97"/>
      <c r="H150" s="54">
        <f t="shared" si="2"/>
        <v>0</v>
      </c>
      <c r="I150" s="218"/>
      <c r="J150" s="49"/>
    </row>
    <row r="151" spans="1:10" s="1" customFormat="1" ht="16.5" customHeight="1">
      <c r="A151" s="189"/>
      <c r="B151" s="38">
        <v>0</v>
      </c>
      <c r="C151" s="157">
        <v>9</v>
      </c>
      <c r="D151" s="51" t="s">
        <v>76</v>
      </c>
      <c r="E151" s="16" t="s">
        <v>171</v>
      </c>
      <c r="F151" s="54"/>
      <c r="G151" s="56"/>
      <c r="H151" s="54">
        <f t="shared" si="2"/>
        <v>0</v>
      </c>
      <c r="I151" s="203"/>
      <c r="J151" s="49"/>
    </row>
    <row r="152" spans="1:10" s="1" customFormat="1" ht="16.5" customHeight="1">
      <c r="A152" s="189"/>
      <c r="B152" s="38"/>
      <c r="C152" s="157"/>
      <c r="D152" s="51"/>
      <c r="E152" s="16" t="s">
        <v>184</v>
      </c>
      <c r="F152" s="54">
        <v>86260</v>
      </c>
      <c r="G152" s="56">
        <v>11448.669453845643</v>
      </c>
      <c r="H152" s="54">
        <f t="shared" si="2"/>
        <v>92410.567155</v>
      </c>
      <c r="I152" s="203">
        <f>I156+I157+I158+I159+I160+I161+I162</f>
        <v>12264.99</v>
      </c>
      <c r="J152" s="245">
        <f>G155</f>
        <v>17533.669453845643</v>
      </c>
    </row>
    <row r="153" spans="1:10" s="1" customFormat="1" ht="16.5" customHeight="1">
      <c r="A153" s="189"/>
      <c r="B153" s="38"/>
      <c r="C153" s="157"/>
      <c r="D153" s="51"/>
      <c r="E153" s="18" t="s">
        <v>299</v>
      </c>
      <c r="F153" s="54"/>
      <c r="G153" s="82">
        <v>4085</v>
      </c>
      <c r="H153" s="54"/>
      <c r="I153" s="203"/>
      <c r="J153" s="49"/>
    </row>
    <row r="154" spans="1:10" s="1" customFormat="1" ht="16.5" customHeight="1">
      <c r="A154" s="189"/>
      <c r="B154" s="38"/>
      <c r="C154" s="157"/>
      <c r="D154" s="51"/>
      <c r="E154" s="18" t="s">
        <v>300</v>
      </c>
      <c r="F154" s="54"/>
      <c r="G154" s="82">
        <v>2000</v>
      </c>
      <c r="H154" s="54"/>
      <c r="I154" s="203"/>
      <c r="J154" s="49"/>
    </row>
    <row r="155" spans="1:10" s="1" customFormat="1" ht="16.5" customHeight="1">
      <c r="A155" s="189"/>
      <c r="B155" s="38"/>
      <c r="C155" s="157"/>
      <c r="D155" s="51"/>
      <c r="E155" s="45" t="s">
        <v>278</v>
      </c>
      <c r="F155" s="91"/>
      <c r="G155" s="92">
        <f>SUM(G152:G154)</f>
        <v>17533.669453845643</v>
      </c>
      <c r="H155" s="54"/>
      <c r="I155" s="203"/>
      <c r="J155" s="49"/>
    </row>
    <row r="156" spans="1:10" s="1" customFormat="1" ht="16.5" customHeight="1">
      <c r="A156" s="189">
        <v>42941</v>
      </c>
      <c r="B156" s="38"/>
      <c r="C156" s="157"/>
      <c r="D156" s="87"/>
      <c r="E156" s="19" t="s">
        <v>237</v>
      </c>
      <c r="F156" s="58"/>
      <c r="G156" s="59"/>
      <c r="H156" s="58">
        <f t="shared" si="2"/>
        <v>10925.025000000001</v>
      </c>
      <c r="I156" s="211">
        <v>1450</v>
      </c>
      <c r="J156" s="49"/>
    </row>
    <row r="157" spans="1:10" s="1" customFormat="1" ht="16.5" customHeight="1">
      <c r="A157" s="189">
        <v>42913</v>
      </c>
      <c r="B157" s="38"/>
      <c r="C157" s="157"/>
      <c r="D157" s="87"/>
      <c r="E157" s="19" t="s">
        <v>238</v>
      </c>
      <c r="F157" s="58"/>
      <c r="G157" s="59"/>
      <c r="H157" s="58">
        <f t="shared" si="2"/>
        <v>0</v>
      </c>
      <c r="I157" s="211"/>
      <c r="J157" s="49"/>
    </row>
    <row r="158" spans="1:10" s="1" customFormat="1" ht="16.5" customHeight="1">
      <c r="A158" s="186" t="s">
        <v>234</v>
      </c>
      <c r="B158" s="38"/>
      <c r="C158" s="157"/>
      <c r="D158" s="89"/>
      <c r="E158" s="19" t="s">
        <v>239</v>
      </c>
      <c r="F158" s="58"/>
      <c r="G158" s="59"/>
      <c r="H158" s="58">
        <f t="shared" si="2"/>
        <v>42090.7308</v>
      </c>
      <c r="I158" s="211">
        <f>2421+3165.4</f>
        <v>5586.4</v>
      </c>
      <c r="J158" s="49"/>
    </row>
    <row r="159" spans="1:10" s="1" customFormat="1" ht="16.5" customHeight="1">
      <c r="A159" s="189">
        <v>42613</v>
      </c>
      <c r="B159" s="38"/>
      <c r="C159" s="157"/>
      <c r="D159" s="87"/>
      <c r="E159" s="19" t="s">
        <v>240</v>
      </c>
      <c r="F159" s="58"/>
      <c r="G159" s="59"/>
      <c r="H159" s="58">
        <f t="shared" si="2"/>
        <v>18836.25</v>
      </c>
      <c r="I159" s="211">
        <v>2500</v>
      </c>
      <c r="J159" s="49"/>
    </row>
    <row r="160" spans="1:10" s="1" customFormat="1" ht="16.5" customHeight="1">
      <c r="A160" s="189" t="s">
        <v>246</v>
      </c>
      <c r="B160" s="38"/>
      <c r="C160" s="157"/>
      <c r="D160" s="87"/>
      <c r="E160" s="19" t="s">
        <v>241</v>
      </c>
      <c r="F160" s="58"/>
      <c r="G160" s="59"/>
      <c r="H160" s="58">
        <f t="shared" si="2"/>
        <v>0</v>
      </c>
      <c r="I160" s="211">
        <v>0</v>
      </c>
      <c r="J160" s="49"/>
    </row>
    <row r="161" spans="1:10" s="1" customFormat="1" ht="16.5" customHeight="1">
      <c r="A161" s="189">
        <v>42421</v>
      </c>
      <c r="B161" s="5"/>
      <c r="C161" s="5"/>
      <c r="D161" s="87"/>
      <c r="E161" s="19" t="s">
        <v>242</v>
      </c>
      <c r="F161" s="58"/>
      <c r="G161" s="59"/>
      <c r="H161" s="58">
        <f t="shared" si="2"/>
        <v>13562.1</v>
      </c>
      <c r="I161" s="211">
        <v>1800</v>
      </c>
      <c r="J161" s="49"/>
    </row>
    <row r="162" spans="1:10" s="1" customFormat="1" ht="16.5" customHeight="1">
      <c r="A162" s="189">
        <v>42616</v>
      </c>
      <c r="B162" s="38"/>
      <c r="C162" s="157"/>
      <c r="D162" s="87"/>
      <c r="E162" s="20" t="s">
        <v>243</v>
      </c>
      <c r="F162" s="54"/>
      <c r="G162" s="97"/>
      <c r="H162" s="54">
        <f t="shared" si="2"/>
        <v>6996.4613549999995</v>
      </c>
      <c r="I162" s="216">
        <f>433.15+495.44</f>
        <v>928.5899999999999</v>
      </c>
      <c r="J162" s="49"/>
    </row>
    <row r="163" spans="1:10" s="1" customFormat="1" ht="16.5" customHeight="1">
      <c r="A163" s="189"/>
      <c r="B163" s="38"/>
      <c r="C163" s="157"/>
      <c r="D163" s="87"/>
      <c r="E163" s="249" t="s">
        <v>245</v>
      </c>
      <c r="F163" s="54"/>
      <c r="G163" s="97"/>
      <c r="H163" s="54">
        <f t="shared" si="2"/>
        <v>0</v>
      </c>
      <c r="I163" s="218"/>
      <c r="J163" s="49"/>
    </row>
    <row r="164" spans="1:10" s="1" customFormat="1" ht="16.5" customHeight="1">
      <c r="A164" s="189"/>
      <c r="B164" s="38"/>
      <c r="C164" s="157"/>
      <c r="D164" s="87"/>
      <c r="E164" s="54"/>
      <c r="F164" s="54"/>
      <c r="G164" s="97"/>
      <c r="H164" s="54">
        <f t="shared" si="2"/>
        <v>0</v>
      </c>
      <c r="I164" s="218"/>
      <c r="J164" s="49"/>
    </row>
    <row r="165" spans="1:10" s="1" customFormat="1" ht="16.5" customHeight="1">
      <c r="A165" s="189"/>
      <c r="B165" s="38">
        <v>0</v>
      </c>
      <c r="C165" s="157">
        <v>5</v>
      </c>
      <c r="D165" s="51" t="s">
        <v>36</v>
      </c>
      <c r="E165" s="16" t="s">
        <v>172</v>
      </c>
      <c r="F165" s="54"/>
      <c r="G165" s="56"/>
      <c r="H165" s="54">
        <f t="shared" si="2"/>
        <v>0</v>
      </c>
      <c r="I165" s="203"/>
      <c r="J165" s="49"/>
    </row>
    <row r="166" spans="1:10" s="1" customFormat="1" ht="16.5" customHeight="1">
      <c r="A166" s="189"/>
      <c r="B166" s="38"/>
      <c r="C166" s="157"/>
      <c r="D166" s="51"/>
      <c r="E166" s="16" t="s">
        <v>128</v>
      </c>
      <c r="F166" s="54">
        <v>46400</v>
      </c>
      <c r="G166" s="56">
        <v>6158.3383104386485</v>
      </c>
      <c r="H166" s="54">
        <f t="shared" si="2"/>
        <v>85016.58558</v>
      </c>
      <c r="I166" s="203">
        <f>I169+I170+I171+I172+I173+I174+I175</f>
        <v>11283.64</v>
      </c>
      <c r="J166" s="49">
        <v>11283.64</v>
      </c>
    </row>
    <row r="167" spans="1:10" s="1" customFormat="1" ht="16.5" customHeight="1">
      <c r="A167" s="189"/>
      <c r="B167" s="38"/>
      <c r="C167" s="157"/>
      <c r="D167" s="51"/>
      <c r="E167" s="18" t="s">
        <v>289</v>
      </c>
      <c r="F167" s="54"/>
      <c r="G167" s="82">
        <v>0</v>
      </c>
      <c r="H167" s="54"/>
      <c r="I167" s="203"/>
      <c r="J167" s="49"/>
    </row>
    <row r="168" spans="1:10" s="1" customFormat="1" ht="16.5" customHeight="1">
      <c r="A168" s="189"/>
      <c r="B168" s="38"/>
      <c r="C168" s="157"/>
      <c r="D168" s="51"/>
      <c r="E168" s="45" t="s">
        <v>278</v>
      </c>
      <c r="F168" s="91"/>
      <c r="G168" s="92">
        <f>SUM(G166:G167)</f>
        <v>6158.3383104386485</v>
      </c>
      <c r="H168" s="54"/>
      <c r="I168" s="203"/>
      <c r="J168" s="49"/>
    </row>
    <row r="169" spans="1:10" s="1" customFormat="1" ht="16.5" customHeight="1">
      <c r="A169" s="189">
        <v>42941</v>
      </c>
      <c r="B169" s="38"/>
      <c r="C169" s="157"/>
      <c r="D169" s="87"/>
      <c r="E169" s="19" t="s">
        <v>237</v>
      </c>
      <c r="F169" s="58"/>
      <c r="G169" s="59"/>
      <c r="H169" s="58">
        <f t="shared" si="2"/>
        <v>38425.950000000004</v>
      </c>
      <c r="I169" s="211">
        <v>5100</v>
      </c>
      <c r="J169" s="49"/>
    </row>
    <row r="170" spans="1:10" s="1" customFormat="1" ht="16.5" customHeight="1">
      <c r="A170" s="189">
        <v>42913</v>
      </c>
      <c r="B170" s="38"/>
      <c r="C170" s="157"/>
      <c r="D170" s="87"/>
      <c r="E170" s="19" t="s">
        <v>238</v>
      </c>
      <c r="F170" s="58"/>
      <c r="G170" s="59"/>
      <c r="H170" s="58">
        <f t="shared" si="2"/>
        <v>0</v>
      </c>
      <c r="I170" s="211"/>
      <c r="J170" s="49"/>
    </row>
    <row r="171" spans="1:10" s="1" customFormat="1" ht="16.5" customHeight="1">
      <c r="A171" s="189" t="s">
        <v>234</v>
      </c>
      <c r="B171" s="38"/>
      <c r="C171" s="157"/>
      <c r="D171" s="89"/>
      <c r="E171" s="19" t="s">
        <v>239</v>
      </c>
      <c r="F171" s="58"/>
      <c r="G171" s="59"/>
      <c r="H171" s="58">
        <f t="shared" si="2"/>
        <v>38859.108405</v>
      </c>
      <c r="I171" s="211">
        <f>1559.3+3569.29+28.9</f>
        <v>5157.49</v>
      </c>
      <c r="J171" s="49"/>
    </row>
    <row r="172" spans="1:10" s="1" customFormat="1" ht="16.5" customHeight="1">
      <c r="A172" s="189" t="s">
        <v>283</v>
      </c>
      <c r="B172" s="38"/>
      <c r="C172" s="157"/>
      <c r="D172" s="87"/>
      <c r="E172" s="19" t="s">
        <v>240</v>
      </c>
      <c r="F172" s="58"/>
      <c r="G172" s="59"/>
      <c r="H172" s="58">
        <f t="shared" si="2"/>
        <v>2441.1780000000003</v>
      </c>
      <c r="I172" s="211">
        <v>324</v>
      </c>
      <c r="J172" s="49"/>
    </row>
    <row r="173" spans="1:10" s="1" customFormat="1" ht="16.5" customHeight="1">
      <c r="A173" s="189" t="s">
        <v>246</v>
      </c>
      <c r="B173" s="38"/>
      <c r="C173" s="157"/>
      <c r="D173" s="87"/>
      <c r="E173" s="19" t="s">
        <v>241</v>
      </c>
      <c r="F173" s="58"/>
      <c r="G173" s="59"/>
      <c r="H173" s="58">
        <f t="shared" si="2"/>
        <v>5290.349175</v>
      </c>
      <c r="I173" s="211">
        <f>147.88+554.27</f>
        <v>702.15</v>
      </c>
      <c r="J173" s="49"/>
    </row>
    <row r="174" spans="1:10" s="1" customFormat="1" ht="16.5" customHeight="1">
      <c r="A174" s="189">
        <v>42421</v>
      </c>
      <c r="B174" s="38"/>
      <c r="C174" s="157"/>
      <c r="D174" s="87"/>
      <c r="E174" s="19" t="s">
        <v>242</v>
      </c>
      <c r="F174" s="58"/>
      <c r="G174" s="59"/>
      <c r="H174" s="58">
        <f t="shared" si="2"/>
        <v>0</v>
      </c>
      <c r="I174" s="211"/>
      <c r="J174" s="49"/>
    </row>
    <row r="175" spans="1:10" s="1" customFormat="1" ht="16.5" customHeight="1">
      <c r="A175" s="189">
        <v>42616</v>
      </c>
      <c r="B175" s="38"/>
      <c r="C175" s="157"/>
      <c r="D175" s="87"/>
      <c r="E175" s="20" t="s">
        <v>243</v>
      </c>
      <c r="F175" s="58"/>
      <c r="G175" s="59"/>
      <c r="H175" s="58">
        <f t="shared" si="2"/>
        <v>0</v>
      </c>
      <c r="I175" s="211"/>
      <c r="J175" s="49"/>
    </row>
    <row r="176" spans="1:10" s="1" customFormat="1" ht="16.5" customHeight="1">
      <c r="A176" s="189"/>
      <c r="B176" s="38"/>
      <c r="C176" s="157"/>
      <c r="D176" s="87"/>
      <c r="E176" s="20"/>
      <c r="F176" s="58"/>
      <c r="G176" s="59"/>
      <c r="H176" s="58">
        <f t="shared" si="2"/>
        <v>0</v>
      </c>
      <c r="I176" s="204"/>
      <c r="J176" s="49"/>
    </row>
    <row r="177" spans="1:10" s="1" customFormat="1" ht="16.5" customHeight="1">
      <c r="A177" s="189"/>
      <c r="B177" s="38">
        <v>0</v>
      </c>
      <c r="C177" s="157">
        <v>4</v>
      </c>
      <c r="D177" s="51" t="s">
        <v>37</v>
      </c>
      <c r="E177" s="16" t="s">
        <v>190</v>
      </c>
      <c r="F177" s="54">
        <v>25660</v>
      </c>
      <c r="G177" s="56">
        <v>3405.6672639193043</v>
      </c>
      <c r="H177" s="54">
        <f t="shared" si="2"/>
        <v>28659.806445</v>
      </c>
      <c r="I177" s="203">
        <f>I178+I179+I180+I181+I182+I183+I184</f>
        <v>3803.8099999999995</v>
      </c>
      <c r="J177" s="49">
        <v>3803.8099999999995</v>
      </c>
    </row>
    <row r="178" spans="1:10" s="1" customFormat="1" ht="16.5" customHeight="1">
      <c r="A178" s="189">
        <v>42941</v>
      </c>
      <c r="B178" s="38"/>
      <c r="C178" s="157"/>
      <c r="D178" s="87"/>
      <c r="E178" s="19" t="s">
        <v>237</v>
      </c>
      <c r="F178" s="58"/>
      <c r="G178" s="59"/>
      <c r="H178" s="58">
        <f t="shared" si="2"/>
        <v>14466.240000000002</v>
      </c>
      <c r="I178" s="211">
        <v>1920</v>
      </c>
      <c r="J178" s="49"/>
    </row>
    <row r="179" spans="1:10" s="1" customFormat="1" ht="16.5" customHeight="1">
      <c r="A179" s="189">
        <v>42913</v>
      </c>
      <c r="B179" s="38"/>
      <c r="C179" s="157"/>
      <c r="D179" s="87"/>
      <c r="E179" s="19" t="s">
        <v>238</v>
      </c>
      <c r="F179" s="58"/>
      <c r="G179" s="59"/>
      <c r="H179" s="58">
        <f t="shared" si="2"/>
        <v>275.76270000000005</v>
      </c>
      <c r="I179" s="211">
        <v>36.6</v>
      </c>
      <c r="J179" s="49"/>
    </row>
    <row r="180" spans="1:10" s="1" customFormat="1" ht="16.5" customHeight="1">
      <c r="A180" s="189" t="s">
        <v>234</v>
      </c>
      <c r="B180" s="38"/>
      <c r="C180" s="157"/>
      <c r="D180" s="89"/>
      <c r="E180" s="19" t="s">
        <v>239</v>
      </c>
      <c r="F180" s="58"/>
      <c r="G180" s="59"/>
      <c r="H180" s="58">
        <f t="shared" si="2"/>
        <v>8203.5636</v>
      </c>
      <c r="I180" s="211">
        <f>1008.8+80</f>
        <v>1088.8</v>
      </c>
      <c r="J180" s="49"/>
    </row>
    <row r="181" spans="1:10" s="1" customFormat="1" ht="16.5" customHeight="1">
      <c r="A181" s="189">
        <v>42613</v>
      </c>
      <c r="B181" s="38"/>
      <c r="C181" s="157"/>
      <c r="D181" s="87"/>
      <c r="E181" s="19" t="s">
        <v>240</v>
      </c>
      <c r="F181" s="58"/>
      <c r="G181" s="59"/>
      <c r="H181" s="58">
        <f t="shared" si="2"/>
        <v>833.46639</v>
      </c>
      <c r="I181" s="211">
        <v>110.62</v>
      </c>
      <c r="J181" s="49"/>
    </row>
    <row r="182" spans="1:10" s="1" customFormat="1" ht="16.5" customHeight="1">
      <c r="A182" s="189" t="s">
        <v>246</v>
      </c>
      <c r="B182" s="38"/>
      <c r="C182" s="157"/>
      <c r="D182" s="87"/>
      <c r="E182" s="19" t="s">
        <v>241</v>
      </c>
      <c r="F182" s="58"/>
      <c r="G182" s="59"/>
      <c r="H182" s="58">
        <f aca="true" t="shared" si="3" ref="H182:H280">I182*$H$22</f>
        <v>4880.773755</v>
      </c>
      <c r="I182" s="211">
        <f>570+77.79</f>
        <v>647.79</v>
      </c>
      <c r="J182" s="49"/>
    </row>
    <row r="183" spans="1:10" s="1" customFormat="1" ht="16.5" customHeight="1">
      <c r="A183" s="189">
        <v>42421</v>
      </c>
      <c r="B183" s="38"/>
      <c r="C183" s="157"/>
      <c r="D183" s="87"/>
      <c r="E183" s="19" t="s">
        <v>242</v>
      </c>
      <c r="F183" s="58"/>
      <c r="G183" s="59"/>
      <c r="H183" s="58">
        <f t="shared" si="3"/>
        <v>0</v>
      </c>
      <c r="I183" s="211"/>
      <c r="J183" s="49"/>
    </row>
    <row r="184" spans="1:10" s="1" customFormat="1" ht="16.5" customHeight="1">
      <c r="A184" s="189">
        <v>42616</v>
      </c>
      <c r="B184" s="38"/>
      <c r="C184" s="157"/>
      <c r="D184" s="87"/>
      <c r="E184" s="20" t="s">
        <v>243</v>
      </c>
      <c r="F184" s="58"/>
      <c r="G184" s="59"/>
      <c r="H184" s="58">
        <f t="shared" si="3"/>
        <v>0</v>
      </c>
      <c r="I184" s="211"/>
      <c r="J184" s="49"/>
    </row>
    <row r="185" spans="1:10" s="1" customFormat="1" ht="16.5" customHeight="1">
      <c r="A185" s="189"/>
      <c r="B185" s="38"/>
      <c r="C185" s="157"/>
      <c r="D185" s="87"/>
      <c r="E185" s="20"/>
      <c r="F185" s="58"/>
      <c r="G185" s="59"/>
      <c r="H185" s="58">
        <f t="shared" si="3"/>
        <v>0</v>
      </c>
      <c r="I185" s="211"/>
      <c r="J185" s="49"/>
    </row>
    <row r="186" spans="1:10" s="1" customFormat="1" ht="16.5" customHeight="1">
      <c r="A186" s="189"/>
      <c r="B186" s="38">
        <v>0</v>
      </c>
      <c r="C186" s="157">
        <v>2</v>
      </c>
      <c r="D186" s="51" t="s">
        <v>109</v>
      </c>
      <c r="E186" s="16" t="s">
        <v>173</v>
      </c>
      <c r="F186" s="52"/>
      <c r="G186" s="99"/>
      <c r="H186" s="52">
        <f t="shared" si="3"/>
        <v>0</v>
      </c>
      <c r="I186" s="219"/>
      <c r="J186" s="49"/>
    </row>
    <row r="187" spans="1:10" s="1" customFormat="1" ht="16.5" customHeight="1">
      <c r="A187" s="189"/>
      <c r="B187" s="38"/>
      <c r="C187" s="157"/>
      <c r="D187" s="51"/>
      <c r="E187" s="16" t="s">
        <v>174</v>
      </c>
      <c r="F187" s="52">
        <v>47580</v>
      </c>
      <c r="G187" s="99">
        <v>6314.951224367907</v>
      </c>
      <c r="H187" s="52">
        <f t="shared" si="3"/>
        <v>18995.755365</v>
      </c>
      <c r="I187" s="219">
        <f>I188+I189+I190+I191+I192+I193+I194</f>
        <v>2521.17</v>
      </c>
      <c r="J187" s="245">
        <v>6314.951224367907</v>
      </c>
    </row>
    <row r="188" spans="1:10" s="1" customFormat="1" ht="16.5" customHeight="1">
      <c r="A188" s="189">
        <v>42941</v>
      </c>
      <c r="B188" s="38"/>
      <c r="C188" s="157"/>
      <c r="D188" s="87"/>
      <c r="E188" s="19" t="s">
        <v>237</v>
      </c>
      <c r="F188" s="100"/>
      <c r="G188" s="101"/>
      <c r="H188" s="100">
        <f t="shared" si="3"/>
        <v>10925.025000000001</v>
      </c>
      <c r="I188" s="211">
        <v>1450</v>
      </c>
      <c r="J188" s="49"/>
    </row>
    <row r="189" spans="1:10" s="1" customFormat="1" ht="16.5" customHeight="1">
      <c r="A189" s="189">
        <v>42913</v>
      </c>
      <c r="B189" s="38"/>
      <c r="C189" s="157"/>
      <c r="D189" s="87"/>
      <c r="E189" s="19" t="s">
        <v>238</v>
      </c>
      <c r="F189" s="100"/>
      <c r="G189" s="101"/>
      <c r="H189" s="100">
        <f t="shared" si="3"/>
        <v>1129.7229300000001</v>
      </c>
      <c r="I189" s="211">
        <v>149.94</v>
      </c>
      <c r="J189" s="49"/>
    </row>
    <row r="190" spans="1:10" s="1" customFormat="1" ht="16.5" customHeight="1">
      <c r="A190" s="189" t="s">
        <v>234</v>
      </c>
      <c r="B190" s="38"/>
      <c r="C190" s="157"/>
      <c r="D190" s="89"/>
      <c r="E190" s="19" t="s">
        <v>239</v>
      </c>
      <c r="F190" s="100"/>
      <c r="G190" s="101"/>
      <c r="H190" s="100">
        <f t="shared" si="3"/>
        <v>0</v>
      </c>
      <c r="I190" s="211"/>
      <c r="J190" s="49"/>
    </row>
    <row r="191" spans="1:10" s="1" customFormat="1" ht="16.5" customHeight="1">
      <c r="A191" s="189">
        <v>42613</v>
      </c>
      <c r="B191" s="38"/>
      <c r="C191" s="157"/>
      <c r="D191" s="87"/>
      <c r="E191" s="19" t="s">
        <v>240</v>
      </c>
      <c r="F191" s="100"/>
      <c r="G191" s="101"/>
      <c r="H191" s="100">
        <f t="shared" si="3"/>
        <v>572.47131</v>
      </c>
      <c r="I191" s="211">
        <v>75.98</v>
      </c>
      <c r="J191" s="49"/>
    </row>
    <row r="192" spans="1:10" s="1" customFormat="1" ht="16.5" customHeight="1">
      <c r="A192" s="189" t="s">
        <v>246</v>
      </c>
      <c r="B192" s="38"/>
      <c r="C192" s="157"/>
      <c r="D192" s="87"/>
      <c r="E192" s="19" t="s">
        <v>241</v>
      </c>
      <c r="F192" s="100"/>
      <c r="G192" s="101"/>
      <c r="H192" s="100">
        <f t="shared" si="3"/>
        <v>0</v>
      </c>
      <c r="I192" s="211"/>
      <c r="J192" s="49"/>
    </row>
    <row r="193" spans="1:10" s="1" customFormat="1" ht="16.5" customHeight="1">
      <c r="A193" s="189">
        <v>42421</v>
      </c>
      <c r="B193" s="38"/>
      <c r="C193" s="157"/>
      <c r="D193" s="87"/>
      <c r="E193" s="19" t="s">
        <v>242</v>
      </c>
      <c r="F193" s="100"/>
      <c r="G193" s="101"/>
      <c r="H193" s="100">
        <f t="shared" si="3"/>
        <v>0</v>
      </c>
      <c r="I193" s="211"/>
      <c r="J193" s="49"/>
    </row>
    <row r="194" spans="1:10" s="1" customFormat="1" ht="16.5" customHeight="1">
      <c r="A194" s="189">
        <v>42616</v>
      </c>
      <c r="B194" s="38"/>
      <c r="C194" s="157"/>
      <c r="D194" s="87"/>
      <c r="E194" s="20" t="s">
        <v>243</v>
      </c>
      <c r="F194" s="52"/>
      <c r="G194" s="76"/>
      <c r="H194" s="52">
        <f t="shared" si="3"/>
        <v>6368.5361250000005</v>
      </c>
      <c r="I194" s="216">
        <v>845.25</v>
      </c>
      <c r="J194" s="49"/>
    </row>
    <row r="195" spans="1:10" s="1" customFormat="1" ht="16.5" customHeight="1">
      <c r="A195" s="189"/>
      <c r="B195" s="38"/>
      <c r="C195" s="157"/>
      <c r="D195" s="87"/>
      <c r="E195" s="249" t="s">
        <v>245</v>
      </c>
      <c r="F195" s="52"/>
      <c r="G195" s="76"/>
      <c r="H195" s="52"/>
      <c r="I195" s="233"/>
      <c r="J195" s="49"/>
    </row>
    <row r="196" spans="1:10" s="1" customFormat="1" ht="16.5" customHeight="1">
      <c r="A196" s="189"/>
      <c r="B196" s="38"/>
      <c r="C196" s="157"/>
      <c r="D196" s="87"/>
      <c r="E196" s="20"/>
      <c r="F196" s="52"/>
      <c r="G196" s="76"/>
      <c r="H196" s="52"/>
      <c r="I196" s="221"/>
      <c r="J196" s="49"/>
    </row>
    <row r="197" spans="1:10" s="1" customFormat="1" ht="16.5" customHeight="1">
      <c r="A197" s="189"/>
      <c r="B197" s="38">
        <v>0</v>
      </c>
      <c r="C197" s="157">
        <v>10</v>
      </c>
      <c r="D197" s="102" t="s">
        <v>280</v>
      </c>
      <c r="E197" s="103" t="s">
        <v>281</v>
      </c>
      <c r="F197" s="52">
        <v>15000</v>
      </c>
      <c r="G197" s="99">
        <v>1990.8421262193906</v>
      </c>
      <c r="H197" s="52">
        <f>H200+H201+H202+H203+H204+H205+H206</f>
        <v>22528.155000000002</v>
      </c>
      <c r="I197" s="219">
        <f>I200+I201+I202+I203+I204+I205+I206</f>
        <v>2990</v>
      </c>
      <c r="J197" s="49">
        <v>2990</v>
      </c>
    </row>
    <row r="198" spans="1:10" s="1" customFormat="1" ht="16.5" customHeight="1">
      <c r="A198" s="189"/>
      <c r="B198" s="38"/>
      <c r="C198" s="157"/>
      <c r="D198" s="102"/>
      <c r="E198" s="18" t="s">
        <v>759</v>
      </c>
      <c r="F198" s="54"/>
      <c r="G198" s="82">
        <v>1000</v>
      </c>
      <c r="H198" s="52"/>
      <c r="I198" s="219"/>
      <c r="J198" s="49"/>
    </row>
    <row r="199" spans="1:10" s="1" customFormat="1" ht="16.5" customHeight="1">
      <c r="A199" s="189"/>
      <c r="B199" s="38"/>
      <c r="C199" s="157"/>
      <c r="D199" s="102"/>
      <c r="E199" s="45" t="s">
        <v>278</v>
      </c>
      <c r="F199" s="91"/>
      <c r="G199" s="92">
        <f>SUM(G197:G198)</f>
        <v>2990.8421262193906</v>
      </c>
      <c r="H199" s="52"/>
      <c r="I199" s="219"/>
      <c r="J199" s="49"/>
    </row>
    <row r="200" spans="1:10" s="1" customFormat="1" ht="16.5" customHeight="1">
      <c r="A200" s="189">
        <v>42941</v>
      </c>
      <c r="B200" s="38"/>
      <c r="C200" s="157"/>
      <c r="D200" s="87"/>
      <c r="E200" s="19" t="s">
        <v>237</v>
      </c>
      <c r="F200" s="100"/>
      <c r="G200" s="101"/>
      <c r="H200" s="100">
        <f>I200*$H$22</f>
        <v>16500.555</v>
      </c>
      <c r="I200" s="211">
        <v>2190</v>
      </c>
      <c r="J200" s="49"/>
    </row>
    <row r="201" spans="1:10" s="1" customFormat="1" ht="16.5" customHeight="1">
      <c r="A201" s="189">
        <v>42913</v>
      </c>
      <c r="B201" s="38"/>
      <c r="C201" s="157"/>
      <c r="D201" s="87"/>
      <c r="E201" s="19" t="s">
        <v>238</v>
      </c>
      <c r="F201" s="100"/>
      <c r="G201" s="101"/>
      <c r="H201" s="100">
        <f aca="true" t="shared" si="4" ref="H201:H206">I201*$H$22</f>
        <v>713.9692200000001</v>
      </c>
      <c r="I201" s="211">
        <v>94.76</v>
      </c>
      <c r="J201" s="49"/>
    </row>
    <row r="202" spans="1:10" s="1" customFormat="1" ht="16.5" customHeight="1">
      <c r="A202" s="189" t="s">
        <v>234</v>
      </c>
      <c r="B202" s="38"/>
      <c r="C202" s="157"/>
      <c r="D202" s="89"/>
      <c r="E202" s="19" t="s">
        <v>239</v>
      </c>
      <c r="F202" s="100"/>
      <c r="G202" s="101"/>
      <c r="H202" s="100">
        <f t="shared" si="4"/>
        <v>2884.734015</v>
      </c>
      <c r="I202" s="211">
        <f>284.57+98.3</f>
        <v>382.87</v>
      </c>
      <c r="J202" s="49"/>
    </row>
    <row r="203" spans="1:10" s="1" customFormat="1" ht="16.5" customHeight="1">
      <c r="A203" s="189">
        <v>42613</v>
      </c>
      <c r="B203" s="38"/>
      <c r="C203" s="157"/>
      <c r="D203" s="87"/>
      <c r="E203" s="19" t="s">
        <v>240</v>
      </c>
      <c r="F203" s="100"/>
      <c r="G203" s="101"/>
      <c r="H203" s="100">
        <f t="shared" si="4"/>
        <v>0</v>
      </c>
      <c r="I203" s="211"/>
      <c r="J203" s="49"/>
    </row>
    <row r="204" spans="1:10" s="1" customFormat="1" ht="16.5" customHeight="1">
      <c r="A204" s="189" t="s">
        <v>246</v>
      </c>
      <c r="B204" s="38"/>
      <c r="C204" s="157"/>
      <c r="D204" s="87"/>
      <c r="E204" s="19" t="s">
        <v>241</v>
      </c>
      <c r="F204" s="100"/>
      <c r="G204" s="101"/>
      <c r="H204" s="100">
        <f t="shared" si="4"/>
        <v>2428.896765</v>
      </c>
      <c r="I204" s="211">
        <v>322.37</v>
      </c>
      <c r="J204" s="49"/>
    </row>
    <row r="205" spans="1:10" s="1" customFormat="1" ht="16.5" customHeight="1">
      <c r="A205" s="189">
        <v>42421</v>
      </c>
      <c r="B205" s="38"/>
      <c r="C205" s="157"/>
      <c r="D205" s="87"/>
      <c r="E205" s="19" t="s">
        <v>242</v>
      </c>
      <c r="F205" s="100"/>
      <c r="G205" s="101"/>
      <c r="H205" s="100">
        <f t="shared" si="4"/>
        <v>0</v>
      </c>
      <c r="I205" s="211"/>
      <c r="J205" s="49"/>
    </row>
    <row r="206" spans="1:10" s="1" customFormat="1" ht="16.5" customHeight="1">
      <c r="A206" s="189">
        <v>42616</v>
      </c>
      <c r="B206" s="38"/>
      <c r="C206" s="157"/>
      <c r="D206" s="87"/>
      <c r="E206" s="20" t="s">
        <v>243</v>
      </c>
      <c r="F206" s="52"/>
      <c r="G206" s="76"/>
      <c r="H206" s="52">
        <f t="shared" si="4"/>
        <v>0</v>
      </c>
      <c r="I206" s="216"/>
      <c r="J206" s="49"/>
    </row>
    <row r="207" spans="1:10" s="1" customFormat="1" ht="16.5" customHeight="1">
      <c r="A207" s="189"/>
      <c r="B207" s="38">
        <v>0</v>
      </c>
      <c r="C207" s="157">
        <v>6</v>
      </c>
      <c r="D207" s="94" t="s">
        <v>38</v>
      </c>
      <c r="E207" s="17"/>
      <c r="F207" s="52"/>
      <c r="G207" s="99"/>
      <c r="H207" s="52">
        <f t="shared" si="3"/>
        <v>0</v>
      </c>
      <c r="I207" s="219"/>
      <c r="J207" s="49"/>
    </row>
    <row r="208" spans="1:10" s="7" customFormat="1" ht="16.5" customHeight="1">
      <c r="A208" s="189"/>
      <c r="D208" s="94" t="s">
        <v>69</v>
      </c>
      <c r="E208" s="16" t="s">
        <v>177</v>
      </c>
      <c r="F208" s="52">
        <v>15000</v>
      </c>
      <c r="G208" s="99">
        <v>1990.8421262193906</v>
      </c>
      <c r="H208" s="52">
        <f t="shared" si="3"/>
        <v>0</v>
      </c>
      <c r="I208" s="219">
        <v>0</v>
      </c>
      <c r="J208" s="49">
        <v>0</v>
      </c>
    </row>
    <row r="209" spans="1:10" s="7" customFormat="1" ht="16.5" customHeight="1">
      <c r="A209" s="189"/>
      <c r="B209" s="38"/>
      <c r="C209" s="157"/>
      <c r="D209" s="94"/>
      <c r="E209" s="16"/>
      <c r="F209" s="52"/>
      <c r="G209" s="99"/>
      <c r="H209" s="52"/>
      <c r="I209" s="219"/>
      <c r="J209" s="49"/>
    </row>
    <row r="210" spans="1:10" s="7" customFormat="1" ht="16.5" customHeight="1">
      <c r="A210" s="189"/>
      <c r="B210" s="38"/>
      <c r="C210" s="157"/>
      <c r="D210" s="94" t="s">
        <v>70</v>
      </c>
      <c r="E210" s="16" t="s">
        <v>763</v>
      </c>
      <c r="F210" s="52"/>
      <c r="G210" s="99"/>
      <c r="H210" s="52"/>
      <c r="I210" s="219"/>
      <c r="J210" s="49"/>
    </row>
    <row r="211" spans="1:10" s="7" customFormat="1" ht="16.5" customHeight="1">
      <c r="A211" s="189"/>
      <c r="B211" s="38"/>
      <c r="C211" s="157"/>
      <c r="D211" s="94"/>
      <c r="E211" s="18" t="s">
        <v>761</v>
      </c>
      <c r="F211" s="52"/>
      <c r="G211" s="52">
        <v>1100</v>
      </c>
      <c r="H211" s="100">
        <f>I211*$H$22</f>
        <v>11301.75</v>
      </c>
      <c r="I211" s="219">
        <v>1500</v>
      </c>
      <c r="J211" s="219">
        <v>1500</v>
      </c>
    </row>
    <row r="212" spans="1:10" s="7" customFormat="1" ht="16.5" customHeight="1">
      <c r="A212" s="189"/>
      <c r="B212" s="38"/>
      <c r="C212" s="157"/>
      <c r="D212" s="94"/>
      <c r="E212" s="18" t="s">
        <v>762</v>
      </c>
      <c r="F212" s="52"/>
      <c r="G212" s="52">
        <v>400</v>
      </c>
      <c r="H212" s="52"/>
      <c r="I212" s="219"/>
      <c r="J212" s="49"/>
    </row>
    <row r="213" spans="1:10" s="7" customFormat="1" ht="16.5" customHeight="1">
      <c r="A213" s="189"/>
      <c r="B213" s="38"/>
      <c r="C213" s="157"/>
      <c r="D213" s="94"/>
      <c r="E213" s="45" t="s">
        <v>278</v>
      </c>
      <c r="F213" s="52"/>
      <c r="G213" s="73">
        <f>SUM(G211:G212)</f>
        <v>1500</v>
      </c>
      <c r="H213" s="52"/>
      <c r="I213" s="219"/>
      <c r="J213" s="49"/>
    </row>
    <row r="214" spans="1:10" s="7" customFormat="1" ht="16.5" customHeight="1">
      <c r="A214" s="189"/>
      <c r="B214" s="38"/>
      <c r="C214" s="157"/>
      <c r="D214" s="94"/>
      <c r="E214" s="18"/>
      <c r="F214" s="52"/>
      <c r="G214" s="667"/>
      <c r="H214" s="52"/>
      <c r="I214" s="219"/>
      <c r="J214" s="49"/>
    </row>
    <row r="215" spans="1:10" s="1" customFormat="1" ht="16.5" customHeight="1">
      <c r="A215" s="189"/>
      <c r="B215" s="38">
        <v>0</v>
      </c>
      <c r="C215" s="157">
        <v>11</v>
      </c>
      <c r="D215" s="51" t="s">
        <v>39</v>
      </c>
      <c r="E215" s="16" t="s">
        <v>162</v>
      </c>
      <c r="F215" s="52">
        <v>15000</v>
      </c>
      <c r="G215" s="99">
        <v>1990.8421262193906</v>
      </c>
      <c r="H215" s="52">
        <f t="shared" si="3"/>
        <v>14993.655</v>
      </c>
      <c r="I215" s="219">
        <f>I216</f>
        <v>1990</v>
      </c>
      <c r="J215" s="49">
        <v>1990</v>
      </c>
    </row>
    <row r="216" spans="1:10" s="1" customFormat="1" ht="16.5" customHeight="1">
      <c r="A216" s="189">
        <v>42941</v>
      </c>
      <c r="B216" s="38"/>
      <c r="C216" s="157"/>
      <c r="D216" s="87"/>
      <c r="E216" s="19" t="s">
        <v>237</v>
      </c>
      <c r="F216" s="100"/>
      <c r="G216" s="101"/>
      <c r="H216" s="100">
        <f>I216*$H$22</f>
        <v>14993.655</v>
      </c>
      <c r="I216" s="211">
        <v>1990</v>
      </c>
      <c r="J216" s="49"/>
    </row>
    <row r="217" spans="1:10" s="2" customFormat="1" ht="16.5" customHeight="1">
      <c r="A217" s="189"/>
      <c r="B217" s="38"/>
      <c r="C217" s="157"/>
      <c r="D217" s="51"/>
      <c r="E217" s="17" t="s">
        <v>134</v>
      </c>
      <c r="F217" s="54">
        <v>20000</v>
      </c>
      <c r="G217" s="56">
        <v>2654.456168292521</v>
      </c>
      <c r="H217" s="54">
        <f t="shared" si="3"/>
        <v>22367.97153</v>
      </c>
      <c r="I217" s="203">
        <f>I218+I219</f>
        <v>2968.74</v>
      </c>
      <c r="J217" s="49">
        <v>2968.74</v>
      </c>
    </row>
    <row r="218" spans="1:10" s="2" customFormat="1" ht="16.5" customHeight="1">
      <c r="A218" s="189" t="s">
        <v>234</v>
      </c>
      <c r="B218" s="38"/>
      <c r="C218" s="157"/>
      <c r="D218" s="51"/>
      <c r="E218" s="17" t="s">
        <v>239</v>
      </c>
      <c r="F218" s="71"/>
      <c r="G218" s="72"/>
      <c r="H218" s="71">
        <f t="shared" si="3"/>
        <v>9029.19411</v>
      </c>
      <c r="I218" s="211">
        <f>53.11+133+6.4+132.77+33.5+668.5+26.5+133+11.6</f>
        <v>1198.3799999999999</v>
      </c>
      <c r="J218" s="49"/>
    </row>
    <row r="219" spans="1:10" s="1" customFormat="1" ht="16.5" customHeight="1">
      <c r="A219" s="189">
        <v>42421</v>
      </c>
      <c r="B219" s="38"/>
      <c r="C219" s="157"/>
      <c r="D219" s="87"/>
      <c r="E219" s="19" t="s">
        <v>242</v>
      </c>
      <c r="F219" s="100"/>
      <c r="G219" s="101"/>
      <c r="H219" s="100">
        <f>I219*$H$22</f>
        <v>13338.77742</v>
      </c>
      <c r="I219" s="211">
        <v>1770.36</v>
      </c>
      <c r="J219" s="49"/>
    </row>
    <row r="220" spans="1:10" s="1" customFormat="1" ht="16.5" customHeight="1">
      <c r="A220" s="189"/>
      <c r="B220" s="38"/>
      <c r="C220" s="157"/>
      <c r="D220" s="87"/>
      <c r="E220" s="19"/>
      <c r="F220" s="100"/>
      <c r="G220" s="101"/>
      <c r="H220" s="100"/>
      <c r="I220" s="220"/>
      <c r="J220" s="49"/>
    </row>
    <row r="221" spans="1:10" s="1" customFormat="1" ht="16.5" customHeight="1">
      <c r="A221" s="189"/>
      <c r="B221" s="38">
        <v>0</v>
      </c>
      <c r="C221" s="157">
        <v>12</v>
      </c>
      <c r="D221" s="51" t="s">
        <v>40</v>
      </c>
      <c r="E221" s="16" t="s">
        <v>163</v>
      </c>
      <c r="F221" s="54">
        <v>15000</v>
      </c>
      <c r="G221" s="56">
        <v>1990.8421262193906</v>
      </c>
      <c r="H221" s="54">
        <f t="shared" si="3"/>
        <v>11678.475</v>
      </c>
      <c r="I221" s="203">
        <f>I223</f>
        <v>1550</v>
      </c>
      <c r="J221" s="56">
        <v>1990.8421262193906</v>
      </c>
    </row>
    <row r="222" spans="1:10" s="1" customFormat="1" ht="16.5" customHeight="1">
      <c r="A222" s="189"/>
      <c r="B222" s="38"/>
      <c r="C222" s="157"/>
      <c r="D222" s="51"/>
      <c r="E222" s="17"/>
      <c r="F222" s="54"/>
      <c r="G222" s="56"/>
      <c r="H222" s="54">
        <f t="shared" si="3"/>
        <v>0</v>
      </c>
      <c r="I222" s="203"/>
      <c r="J222" s="49"/>
    </row>
    <row r="223" spans="1:10" s="1" customFormat="1" ht="16.5" customHeight="1">
      <c r="A223" s="189">
        <v>42941</v>
      </c>
      <c r="B223" s="38"/>
      <c r="C223" s="157"/>
      <c r="D223" s="87"/>
      <c r="E223" s="19" t="s">
        <v>237</v>
      </c>
      <c r="F223" s="100"/>
      <c r="G223" s="101"/>
      <c r="H223" s="100">
        <f>I223*$H$22</f>
        <v>11678.475</v>
      </c>
      <c r="I223" s="211">
        <v>1550</v>
      </c>
      <c r="J223" s="49"/>
    </row>
    <row r="224" spans="1:10" s="1" customFormat="1" ht="16.5" customHeight="1">
      <c r="A224" s="189"/>
      <c r="B224" s="38"/>
      <c r="C224" s="157"/>
      <c r="D224" s="51"/>
      <c r="E224" s="249" t="s">
        <v>245</v>
      </c>
      <c r="F224" s="54"/>
      <c r="G224" s="56"/>
      <c r="H224" s="54">
        <f t="shared" si="3"/>
        <v>0</v>
      </c>
      <c r="I224" s="203"/>
      <c r="J224" s="49"/>
    </row>
    <row r="225" spans="1:10" s="1" customFormat="1" ht="16.5" customHeight="1">
      <c r="A225" s="189"/>
      <c r="B225" s="38">
        <v>0</v>
      </c>
      <c r="C225" s="157">
        <v>19</v>
      </c>
      <c r="D225" s="51" t="s">
        <v>195</v>
      </c>
      <c r="E225" s="16" t="s">
        <v>178</v>
      </c>
      <c r="F225" s="54">
        <v>15000</v>
      </c>
      <c r="G225" s="56">
        <v>1990.8421262193906</v>
      </c>
      <c r="H225" s="54">
        <f t="shared" si="3"/>
        <v>15000</v>
      </c>
      <c r="I225" s="203">
        <v>1990.8421262193906</v>
      </c>
      <c r="J225" s="203">
        <v>1990.8421262193906</v>
      </c>
    </row>
    <row r="226" spans="1:10" s="1" customFormat="1" ht="16.5" customHeight="1">
      <c r="A226" s="189"/>
      <c r="B226" s="38"/>
      <c r="C226" s="157"/>
      <c r="D226" s="51"/>
      <c r="E226" s="16"/>
      <c r="F226" s="54"/>
      <c r="G226" s="56"/>
      <c r="H226" s="54">
        <f t="shared" si="3"/>
        <v>0</v>
      </c>
      <c r="I226" s="203"/>
      <c r="J226" s="203"/>
    </row>
    <row r="227" spans="1:10" s="1" customFormat="1" ht="16.5" customHeight="1">
      <c r="A227" s="189"/>
      <c r="B227" s="38"/>
      <c r="C227" s="157"/>
      <c r="D227" s="51" t="s">
        <v>41</v>
      </c>
      <c r="E227" s="16" t="s">
        <v>179</v>
      </c>
      <c r="F227" s="54">
        <v>15000</v>
      </c>
      <c r="G227" s="56">
        <v>1990.8421262193906</v>
      </c>
      <c r="H227" s="54">
        <f t="shared" si="3"/>
        <v>11803.69839</v>
      </c>
      <c r="I227" s="203">
        <f>I228+I229</f>
        <v>1566.62</v>
      </c>
      <c r="J227" s="203">
        <f>I227</f>
        <v>1566.62</v>
      </c>
    </row>
    <row r="228" spans="1:10" s="1" customFormat="1" ht="16.5" customHeight="1">
      <c r="A228" s="189">
        <v>42941</v>
      </c>
      <c r="B228" s="38"/>
      <c r="C228" s="157"/>
      <c r="D228" s="87"/>
      <c r="E228" s="19" t="s">
        <v>237</v>
      </c>
      <c r="F228" s="100"/>
      <c r="G228" s="101"/>
      <c r="H228" s="100">
        <f>I228*$H$22</f>
        <v>10925.025000000001</v>
      </c>
      <c r="I228" s="211">
        <v>1450</v>
      </c>
      <c r="J228" s="49"/>
    </row>
    <row r="229" spans="1:10" s="1" customFormat="1" ht="16.5" customHeight="1">
      <c r="A229" s="189">
        <v>42913</v>
      </c>
      <c r="B229" s="38"/>
      <c r="C229" s="157"/>
      <c r="D229" s="87"/>
      <c r="E229" s="19" t="s">
        <v>238</v>
      </c>
      <c r="F229" s="100"/>
      <c r="G229" s="101"/>
      <c r="H229" s="100">
        <f>I229*$H$22</f>
        <v>878.67339</v>
      </c>
      <c r="I229" s="211">
        <v>116.62</v>
      </c>
      <c r="J229" s="49"/>
    </row>
    <row r="230" spans="1:10" s="1" customFormat="1" ht="16.5" customHeight="1">
      <c r="A230" s="189"/>
      <c r="B230" s="38"/>
      <c r="C230" s="157"/>
      <c r="D230" s="51"/>
      <c r="E230" s="17"/>
      <c r="F230" s="54"/>
      <c r="G230" s="56"/>
      <c r="H230" s="54">
        <f t="shared" si="3"/>
        <v>0</v>
      </c>
      <c r="I230" s="234"/>
      <c r="J230" s="49"/>
    </row>
    <row r="231" spans="1:10" s="1" customFormat="1" ht="16.5" customHeight="1">
      <c r="A231" s="189"/>
      <c r="B231" s="38">
        <v>0</v>
      </c>
      <c r="C231" s="157">
        <v>21</v>
      </c>
      <c r="D231" s="104" t="s">
        <v>42</v>
      </c>
      <c r="E231" s="105" t="s">
        <v>180</v>
      </c>
      <c r="F231" s="96">
        <v>15000</v>
      </c>
      <c r="G231" s="106">
        <v>1990.8421262193906</v>
      </c>
      <c r="H231" s="54">
        <f>H235+H236+H237+H238</f>
        <v>20782.26066</v>
      </c>
      <c r="I231" s="203">
        <f>I235+I236+I237+I238</f>
        <v>2758.2799999999997</v>
      </c>
      <c r="J231" s="49">
        <f>I231</f>
        <v>2758.2799999999997</v>
      </c>
    </row>
    <row r="232" spans="1:10" s="1" customFormat="1" ht="16.5" customHeight="1">
      <c r="A232" s="189"/>
      <c r="B232" s="38"/>
      <c r="C232" s="157"/>
      <c r="D232" s="51"/>
      <c r="E232" s="18" t="s">
        <v>288</v>
      </c>
      <c r="F232" s="54"/>
      <c r="G232" s="82">
        <f>I231-G231</f>
        <v>767.4378737806092</v>
      </c>
      <c r="H232" s="54"/>
      <c r="I232" s="203"/>
      <c r="J232" s="49"/>
    </row>
    <row r="233" spans="1:10" s="1" customFormat="1" ht="16.5" customHeight="1">
      <c r="A233" s="189"/>
      <c r="B233" s="38"/>
      <c r="C233" s="157"/>
      <c r="D233" s="51"/>
      <c r="E233" s="45" t="s">
        <v>278</v>
      </c>
      <c r="F233" s="91"/>
      <c r="G233" s="92">
        <f>SUM(G231:G232)</f>
        <v>2758.2799999999997</v>
      </c>
      <c r="H233" s="54"/>
      <c r="I233" s="203"/>
      <c r="J233" s="49"/>
    </row>
    <row r="234" spans="1:10" s="1" customFormat="1" ht="16.5" customHeight="1">
      <c r="A234" s="189"/>
      <c r="B234" s="38"/>
      <c r="C234" s="157"/>
      <c r="D234" s="51"/>
      <c r="E234" s="16"/>
      <c r="F234" s="54"/>
      <c r="G234" s="56"/>
      <c r="H234" s="54">
        <f t="shared" si="3"/>
        <v>0</v>
      </c>
      <c r="I234" s="203"/>
      <c r="J234" s="49"/>
    </row>
    <row r="235" spans="1:10" s="1" customFormat="1" ht="16.5" customHeight="1">
      <c r="A235" s="189">
        <v>42941</v>
      </c>
      <c r="B235" s="38"/>
      <c r="C235" s="157"/>
      <c r="D235" s="87"/>
      <c r="E235" s="19" t="s">
        <v>237</v>
      </c>
      <c r="F235" s="100"/>
      <c r="G235" s="101"/>
      <c r="H235" s="100">
        <f>I235*$H$22</f>
        <v>10171.575</v>
      </c>
      <c r="I235" s="211">
        <v>1350</v>
      </c>
      <c r="J235" s="49"/>
    </row>
    <row r="236" spans="1:10" s="1" customFormat="1" ht="16.5" customHeight="1">
      <c r="A236" s="189">
        <v>42913</v>
      </c>
      <c r="B236" s="38"/>
      <c r="C236" s="157"/>
      <c r="D236" s="87"/>
      <c r="E236" s="19" t="s">
        <v>238</v>
      </c>
      <c r="F236" s="100"/>
      <c r="G236" s="101"/>
      <c r="H236" s="100">
        <f>I236*$H$22</f>
        <v>1004.19816</v>
      </c>
      <c r="I236" s="211">
        <v>133.28</v>
      </c>
      <c r="J236" s="49"/>
    </row>
    <row r="237" spans="1:10" s="1" customFormat="1" ht="16.5" customHeight="1">
      <c r="A237" s="189">
        <v>42421</v>
      </c>
      <c r="B237" s="38"/>
      <c r="C237" s="157"/>
      <c r="D237" s="87"/>
      <c r="E237" s="19" t="s">
        <v>242</v>
      </c>
      <c r="F237" s="100"/>
      <c r="G237" s="101"/>
      <c r="H237" s="100">
        <f>I237*$H$22</f>
        <v>1876.0905</v>
      </c>
      <c r="I237" s="211">
        <v>249</v>
      </c>
      <c r="J237" s="49"/>
    </row>
    <row r="238" spans="1:10" s="1" customFormat="1" ht="16.5" customHeight="1">
      <c r="A238" s="189">
        <v>42616</v>
      </c>
      <c r="B238" s="38"/>
      <c r="C238" s="157"/>
      <c r="D238" s="87"/>
      <c r="E238" s="20" t="s">
        <v>243</v>
      </c>
      <c r="F238" s="100"/>
      <c r="G238" s="101"/>
      <c r="H238" s="100">
        <f>I238*$H$22</f>
        <v>7730.397000000001</v>
      </c>
      <c r="I238" s="211">
        <v>1026</v>
      </c>
      <c r="J238" s="49"/>
    </row>
    <row r="239" spans="1:10" s="1" customFormat="1" ht="16.5" customHeight="1">
      <c r="A239" s="189"/>
      <c r="B239" s="38"/>
      <c r="C239" s="157"/>
      <c r="D239" s="87"/>
      <c r="E239" s="20"/>
      <c r="F239" s="100"/>
      <c r="G239" s="101"/>
      <c r="H239" s="100"/>
      <c r="I239" s="211"/>
      <c r="J239" s="49"/>
    </row>
    <row r="240" spans="1:10" s="1" customFormat="1" ht="16.5" customHeight="1">
      <c r="A240" s="189"/>
      <c r="B240" s="38"/>
      <c r="C240" s="157"/>
      <c r="D240" s="107" t="s">
        <v>43</v>
      </c>
      <c r="E240" s="108" t="s">
        <v>181</v>
      </c>
      <c r="F240" s="54">
        <v>15000</v>
      </c>
      <c r="G240" s="82">
        <v>1990.8421262193906</v>
      </c>
      <c r="H240" s="54">
        <f>I240*$H$22</f>
        <v>0</v>
      </c>
      <c r="I240" s="234"/>
      <c r="J240" s="49"/>
    </row>
    <row r="241" spans="1:10" s="1" customFormat="1" ht="16.5" customHeight="1">
      <c r="A241" s="189"/>
      <c r="B241" s="38"/>
      <c r="C241" s="157"/>
      <c r="D241" s="51"/>
      <c r="E241" s="16"/>
      <c r="F241" s="54"/>
      <c r="G241" s="56"/>
      <c r="H241" s="54">
        <f t="shared" si="3"/>
        <v>0</v>
      </c>
      <c r="I241" s="203"/>
      <c r="J241" s="49"/>
    </row>
    <row r="242" spans="1:10" s="1" customFormat="1" ht="16.5" customHeight="1">
      <c r="A242" s="189"/>
      <c r="B242" s="38">
        <v>0</v>
      </c>
      <c r="C242" s="157">
        <v>22</v>
      </c>
      <c r="D242" s="51" t="s">
        <v>77</v>
      </c>
      <c r="E242" s="16" t="s">
        <v>164</v>
      </c>
      <c r="F242" s="54">
        <v>15000</v>
      </c>
      <c r="G242" s="56">
        <v>1990.8421262193906</v>
      </c>
      <c r="H242" s="54">
        <f t="shared" si="3"/>
        <v>11301.75</v>
      </c>
      <c r="I242" s="203">
        <f>I243</f>
        <v>1500</v>
      </c>
      <c r="J242" s="245">
        <f>G242</f>
        <v>1990.8421262193906</v>
      </c>
    </row>
    <row r="243" spans="1:10" s="1" customFormat="1" ht="16.5" customHeight="1">
      <c r="A243" s="189">
        <v>42941</v>
      </c>
      <c r="B243" s="38"/>
      <c r="C243" s="157"/>
      <c r="D243" s="87"/>
      <c r="E243" s="19" t="s">
        <v>237</v>
      </c>
      <c r="F243" s="100"/>
      <c r="G243" s="101"/>
      <c r="H243" s="100">
        <f>I243*$H$22</f>
        <v>11301.75</v>
      </c>
      <c r="I243" s="211">
        <v>1500</v>
      </c>
      <c r="J243" s="49"/>
    </row>
    <row r="244" spans="1:10" s="1" customFormat="1" ht="16.5" customHeight="1">
      <c r="A244" s="189"/>
      <c r="B244" s="38"/>
      <c r="C244" s="157"/>
      <c r="D244" s="87"/>
      <c r="E244" s="249" t="s">
        <v>245</v>
      </c>
      <c r="F244" s="52"/>
      <c r="G244" s="76"/>
      <c r="H244" s="52"/>
      <c r="I244" s="233"/>
      <c r="J244" s="49"/>
    </row>
    <row r="245" spans="1:10" s="1" customFormat="1" ht="16.5" customHeight="1">
      <c r="A245" s="189"/>
      <c r="B245" s="38"/>
      <c r="C245" s="157"/>
      <c r="D245" s="51"/>
      <c r="E245" s="17"/>
      <c r="F245" s="54"/>
      <c r="G245" s="56"/>
      <c r="H245" s="54">
        <f t="shared" si="3"/>
        <v>0</v>
      </c>
      <c r="I245" s="203"/>
      <c r="J245" s="49"/>
    </row>
    <row r="246" spans="1:10" s="1" customFormat="1" ht="16.5" customHeight="1">
      <c r="A246" s="189"/>
      <c r="B246" s="38">
        <v>30</v>
      </c>
      <c r="C246" s="157">
        <v>0</v>
      </c>
      <c r="D246" s="51" t="s">
        <v>196</v>
      </c>
      <c r="E246" s="16" t="s">
        <v>186</v>
      </c>
      <c r="F246" s="54">
        <v>50000</v>
      </c>
      <c r="G246" s="56">
        <v>6636.140420731303</v>
      </c>
      <c r="H246" s="54">
        <f>H247+H248+H249</f>
        <v>39142.85767500001</v>
      </c>
      <c r="I246" s="203">
        <f>I247+I248+I249</f>
        <v>5195.15</v>
      </c>
      <c r="J246" s="126">
        <f>I246</f>
        <v>5195.15</v>
      </c>
    </row>
    <row r="247" spans="1:10" s="1" customFormat="1" ht="16.5" customHeight="1">
      <c r="A247" s="189">
        <v>42941</v>
      </c>
      <c r="B247" s="38"/>
      <c r="C247" s="157"/>
      <c r="D247" s="87"/>
      <c r="E247" s="19" t="s">
        <v>237</v>
      </c>
      <c r="F247" s="100"/>
      <c r="G247" s="101"/>
      <c r="H247" s="100">
        <f>I247*$H$22</f>
        <v>29007.825</v>
      </c>
      <c r="I247" s="211">
        <f>1400+3950-1500</f>
        <v>3850</v>
      </c>
      <c r="J247" s="49"/>
    </row>
    <row r="248" spans="1:10" s="1" customFormat="1" ht="16.5" customHeight="1">
      <c r="A248" s="189">
        <v>42552</v>
      </c>
      <c r="B248" s="38"/>
      <c r="C248" s="157"/>
      <c r="D248" s="87"/>
      <c r="E248" s="19" t="s">
        <v>284</v>
      </c>
      <c r="F248" s="100"/>
      <c r="G248" s="101"/>
      <c r="H248" s="100">
        <f>I248*$H$22</f>
        <v>1763.073</v>
      </c>
      <c r="I248" s="211">
        <v>234</v>
      </c>
      <c r="J248" s="49"/>
    </row>
    <row r="249" spans="1:10" s="1" customFormat="1" ht="16.5" customHeight="1">
      <c r="A249" s="189" t="s">
        <v>234</v>
      </c>
      <c r="B249" s="38"/>
      <c r="C249" s="157"/>
      <c r="D249" s="89"/>
      <c r="E249" s="19" t="s">
        <v>239</v>
      </c>
      <c r="F249" s="100"/>
      <c r="G249" s="101"/>
      <c r="H249" s="100">
        <f>I249*$H$22</f>
        <v>8371.959675000002</v>
      </c>
      <c r="I249" s="211">
        <v>1111.15</v>
      </c>
      <c r="J249" s="49"/>
    </row>
    <row r="250" spans="1:10" s="1" customFormat="1" ht="16.5" customHeight="1">
      <c r="A250" s="189"/>
      <c r="B250" s="38"/>
      <c r="C250" s="157"/>
      <c r="D250" s="51"/>
      <c r="E250" s="17"/>
      <c r="F250" s="54"/>
      <c r="G250" s="56"/>
      <c r="H250" s="54">
        <f t="shared" si="3"/>
        <v>0</v>
      </c>
      <c r="I250" s="234"/>
      <c r="J250" s="49"/>
    </row>
    <row r="251" spans="1:10" s="1" customFormat="1" ht="16.5" customHeight="1">
      <c r="A251" s="189">
        <v>4293</v>
      </c>
      <c r="B251" s="38"/>
      <c r="C251" s="157"/>
      <c r="D251" s="51" t="s">
        <v>79</v>
      </c>
      <c r="E251" s="16" t="s">
        <v>11</v>
      </c>
      <c r="F251" s="54">
        <v>30400</v>
      </c>
      <c r="G251" s="56">
        <v>4034.773375804632</v>
      </c>
      <c r="H251" s="54">
        <f t="shared" si="3"/>
        <v>21322.635000000002</v>
      </c>
      <c r="I251" s="203">
        <v>2830</v>
      </c>
      <c r="J251" s="49">
        <f>I251</f>
        <v>2830</v>
      </c>
    </row>
    <row r="252" spans="1:10" s="1" customFormat="1" ht="16.5" customHeight="1">
      <c r="A252" s="189"/>
      <c r="B252" s="38"/>
      <c r="C252" s="157"/>
      <c r="D252" s="51"/>
      <c r="E252" s="17"/>
      <c r="F252" s="71"/>
      <c r="G252" s="72"/>
      <c r="H252" s="71">
        <f t="shared" si="3"/>
        <v>0</v>
      </c>
      <c r="I252" s="211"/>
      <c r="J252" s="49"/>
    </row>
    <row r="253" spans="1:10" s="1" customFormat="1" ht="16.5" customHeight="1">
      <c r="A253" s="189"/>
      <c r="B253" s="38"/>
      <c r="C253" s="157"/>
      <c r="D253" s="51"/>
      <c r="E253" s="16"/>
      <c r="F253" s="71"/>
      <c r="G253" s="72"/>
      <c r="H253" s="71">
        <f t="shared" si="3"/>
        <v>0</v>
      </c>
      <c r="I253" s="211"/>
      <c r="J253" s="49"/>
    </row>
    <row r="254" spans="1:10" s="1" customFormat="1" ht="16.5" customHeight="1">
      <c r="A254" s="189"/>
      <c r="B254" s="38"/>
      <c r="C254" s="157"/>
      <c r="D254" s="51"/>
      <c r="E254" s="16"/>
      <c r="F254" s="54"/>
      <c r="G254" s="56"/>
      <c r="H254" s="54">
        <f t="shared" si="3"/>
        <v>0</v>
      </c>
      <c r="I254" s="203"/>
      <c r="J254" s="49"/>
    </row>
    <row r="255" spans="1:10" s="1" customFormat="1" ht="16.5" customHeight="1">
      <c r="A255" s="189"/>
      <c r="B255" s="38">
        <v>72</v>
      </c>
      <c r="C255" s="157">
        <v>0</v>
      </c>
      <c r="D255" s="51" t="s">
        <v>80</v>
      </c>
      <c r="E255" s="16" t="s">
        <v>131</v>
      </c>
      <c r="F255" s="54">
        <v>20000</v>
      </c>
      <c r="G255" s="56">
        <v>2654.456168292521</v>
      </c>
      <c r="H255" s="54">
        <f t="shared" si="3"/>
        <v>35605.033200000005</v>
      </c>
      <c r="I255" s="203">
        <f>I256+I257</f>
        <v>4725.6</v>
      </c>
      <c r="J255" s="49">
        <f>I255</f>
        <v>4725.6</v>
      </c>
    </row>
    <row r="256" spans="1:10" s="1" customFormat="1" ht="16.5" customHeight="1">
      <c r="A256" s="189">
        <v>42941</v>
      </c>
      <c r="B256" s="38"/>
      <c r="C256" s="157"/>
      <c r="D256" s="87"/>
      <c r="E256" s="19" t="s">
        <v>237</v>
      </c>
      <c r="F256" s="100"/>
      <c r="G256" s="101"/>
      <c r="H256" s="100">
        <f>I256*$H$22</f>
        <v>20000.028870000002</v>
      </c>
      <c r="I256" s="211">
        <v>2654.46</v>
      </c>
      <c r="J256" s="49"/>
    </row>
    <row r="257" spans="1:10" s="1" customFormat="1" ht="16.5" customHeight="1">
      <c r="A257" s="189" t="s">
        <v>234</v>
      </c>
      <c r="B257" s="38"/>
      <c r="C257" s="157"/>
      <c r="D257" s="89"/>
      <c r="E257" s="19" t="s">
        <v>239</v>
      </c>
      <c r="F257" s="100"/>
      <c r="G257" s="101"/>
      <c r="H257" s="100">
        <f>I257*$H$22</f>
        <v>15605.004330000003</v>
      </c>
      <c r="I257" s="211">
        <f>4725.6-2654.46</f>
        <v>2071.1400000000003</v>
      </c>
      <c r="J257" s="49"/>
    </row>
    <row r="258" spans="1:10" s="1" customFormat="1" ht="16.5" customHeight="1">
      <c r="A258" s="189"/>
      <c r="B258" s="38"/>
      <c r="C258" s="157"/>
      <c r="D258" s="51"/>
      <c r="E258" s="16"/>
      <c r="F258" s="54"/>
      <c r="G258" s="56"/>
      <c r="H258" s="54">
        <f t="shared" si="3"/>
        <v>0</v>
      </c>
      <c r="I258" s="203"/>
      <c r="J258" s="49"/>
    </row>
    <row r="259" spans="1:10" s="1" customFormat="1" ht="16.5" customHeight="1">
      <c r="A259" s="189"/>
      <c r="B259" s="38"/>
      <c r="C259" s="157"/>
      <c r="D259" s="51" t="s">
        <v>78</v>
      </c>
      <c r="E259" s="16" t="s">
        <v>125</v>
      </c>
      <c r="F259" s="54">
        <v>0</v>
      </c>
      <c r="G259" s="56">
        <v>0</v>
      </c>
      <c r="H259" s="54">
        <f t="shared" si="3"/>
        <v>0</v>
      </c>
      <c r="I259" s="203"/>
      <c r="J259" s="49">
        <v>0</v>
      </c>
    </row>
    <row r="260" spans="1:10" s="1" customFormat="1" ht="16.5" customHeight="1">
      <c r="A260" s="189"/>
      <c r="B260" s="38"/>
      <c r="C260" s="157"/>
      <c r="D260" s="51"/>
      <c r="E260" s="17" t="s">
        <v>136</v>
      </c>
      <c r="F260" s="54"/>
      <c r="G260" s="56"/>
      <c r="H260" s="54">
        <f t="shared" si="3"/>
        <v>0</v>
      </c>
      <c r="I260" s="203"/>
      <c r="J260" s="49"/>
    </row>
    <row r="261" spans="1:10" s="1" customFormat="1" ht="16.5" customHeight="1">
      <c r="A261" s="189"/>
      <c r="B261" s="38"/>
      <c r="C261" s="157"/>
      <c r="D261" s="51"/>
      <c r="E261" s="17" t="s">
        <v>137</v>
      </c>
      <c r="F261" s="54"/>
      <c r="G261" s="56"/>
      <c r="H261" s="54">
        <f t="shared" si="3"/>
        <v>0</v>
      </c>
      <c r="I261" s="203"/>
      <c r="J261" s="49"/>
    </row>
    <row r="262" spans="1:10" s="1" customFormat="1" ht="16.5" customHeight="1">
      <c r="A262" s="189"/>
      <c r="B262" s="38"/>
      <c r="C262" s="157"/>
      <c r="D262" s="51"/>
      <c r="E262" s="17" t="s">
        <v>138</v>
      </c>
      <c r="F262" s="54"/>
      <c r="G262" s="56"/>
      <c r="H262" s="54">
        <f t="shared" si="3"/>
        <v>0</v>
      </c>
      <c r="I262" s="203"/>
      <c r="J262" s="49"/>
    </row>
    <row r="263" spans="1:10" s="1" customFormat="1" ht="16.5" customHeight="1">
      <c r="A263" s="192"/>
      <c r="B263" s="158"/>
      <c r="C263" s="159"/>
      <c r="D263" s="51"/>
      <c r="E263" s="17" t="s">
        <v>31</v>
      </c>
      <c r="F263" s="54"/>
      <c r="G263" s="56"/>
      <c r="H263" s="54">
        <f t="shared" si="3"/>
        <v>0</v>
      </c>
      <c r="I263" s="203"/>
      <c r="J263" s="49"/>
    </row>
    <row r="264" spans="1:10" s="1" customFormat="1" ht="16.5" customHeight="1">
      <c r="A264" s="162"/>
      <c r="B264" s="163"/>
      <c r="C264" s="164"/>
      <c r="D264" s="51"/>
      <c r="E264" s="109" t="s">
        <v>252</v>
      </c>
      <c r="F264" s="110">
        <f>F63+F69+F79+F84+F90+F102+F107+F141+F152+F166+F177+F187+F197+F208+F215+F217+F221+F225+F227+F229+F231+F240+F242+F246+F251+F255+F259</f>
        <v>1522671.75</v>
      </c>
      <c r="G264" s="111">
        <f>G63+G69+G79+G84+G90+G102+G107+G141+G152+G166+G177+G187+G197+G208+G215+G217+G221+G225+G227+G229+G231+G240+G242+G246+G251+G255+G259</f>
        <v>202093.27095361336</v>
      </c>
      <c r="H264" s="110">
        <f t="shared" si="3"/>
        <v>1543511.5846600002</v>
      </c>
      <c r="I264" s="222">
        <f>I63+I69+I79+I84+I90+I102+I107+I141+I152+I166+I177+I187+I197+I208+I211+I215+I217+I221+I225+I227+I231+I240+I242+I246+I251+I255+I259</f>
        <v>204859.19233658505</v>
      </c>
      <c r="J264" s="111">
        <f>J63+J69+J79+J84+J90+J102+J107+J141+J152+J166+J177+J187+J197+J208+J211+J215+J217+J221+J225+J227+J231+J240+J242+J246+J251+J255+J259</f>
        <v>254996.92565133722</v>
      </c>
    </row>
    <row r="265" spans="1:10" s="1" customFormat="1" ht="16.5" customHeight="1">
      <c r="A265" s="193"/>
      <c r="B265" s="160"/>
      <c r="C265" s="161"/>
      <c r="D265" s="51"/>
      <c r="E265" s="23" t="s">
        <v>99</v>
      </c>
      <c r="F265" s="71"/>
      <c r="G265" s="112"/>
      <c r="H265" s="71">
        <f t="shared" si="3"/>
        <v>0</v>
      </c>
      <c r="I265" s="223"/>
      <c r="J265" s="49"/>
    </row>
    <row r="266" spans="1:10" s="1" customFormat="1" ht="16.5" customHeight="1">
      <c r="A266" s="189"/>
      <c r="B266" s="38">
        <v>55</v>
      </c>
      <c r="C266" s="157">
        <v>0</v>
      </c>
      <c r="D266" s="51" t="s">
        <v>111</v>
      </c>
      <c r="E266" s="14" t="s">
        <v>44</v>
      </c>
      <c r="F266" s="48">
        <v>28000</v>
      </c>
      <c r="G266" s="84">
        <v>3716.2386356095294</v>
      </c>
      <c r="H266" s="48">
        <f t="shared" si="3"/>
        <v>53904.902145</v>
      </c>
      <c r="I266" s="214">
        <v>7154.41</v>
      </c>
      <c r="J266" s="49">
        <v>7154.41</v>
      </c>
    </row>
    <row r="267" spans="1:10" s="1" customFormat="1" ht="16.5" customHeight="1">
      <c r="A267" s="189"/>
      <c r="B267" s="38"/>
      <c r="C267" s="157"/>
      <c r="D267" s="51"/>
      <c r="E267" s="113"/>
      <c r="F267" s="48"/>
      <c r="G267" s="84"/>
      <c r="H267" s="48">
        <f t="shared" si="3"/>
        <v>0</v>
      </c>
      <c r="I267" s="214"/>
      <c r="J267" s="49"/>
    </row>
    <row r="268" spans="1:10" s="1" customFormat="1" ht="16.5" customHeight="1">
      <c r="A268" s="189">
        <v>46241</v>
      </c>
      <c r="B268" s="38">
        <v>0</v>
      </c>
      <c r="C268" s="157">
        <v>0</v>
      </c>
      <c r="D268" s="51" t="s">
        <v>81</v>
      </c>
      <c r="E268" s="14" t="s">
        <v>175</v>
      </c>
      <c r="F268" s="48">
        <v>80000</v>
      </c>
      <c r="G268" s="84">
        <v>10617.824673170084</v>
      </c>
      <c r="H268" s="48">
        <f t="shared" si="3"/>
        <v>79999.96479</v>
      </c>
      <c r="I268" s="214">
        <v>10617.82</v>
      </c>
      <c r="J268" s="49">
        <v>10617.82</v>
      </c>
    </row>
    <row r="269" spans="1:10" s="1" customFormat="1" ht="16.5" customHeight="1">
      <c r="A269" s="189"/>
      <c r="B269" s="38"/>
      <c r="C269" s="157"/>
      <c r="D269" s="51"/>
      <c r="E269" s="113"/>
      <c r="F269" s="48"/>
      <c r="G269" s="84"/>
      <c r="H269" s="48">
        <f t="shared" si="3"/>
        <v>0</v>
      </c>
      <c r="I269" s="214"/>
      <c r="J269" s="49"/>
    </row>
    <row r="270" spans="1:10" s="1" customFormat="1" ht="16.5" customHeight="1">
      <c r="A270" s="189"/>
      <c r="B270" s="38">
        <v>0</v>
      </c>
      <c r="C270" s="157">
        <v>0</v>
      </c>
      <c r="D270" s="51" t="s">
        <v>82</v>
      </c>
      <c r="E270" s="14" t="s">
        <v>45</v>
      </c>
      <c r="F270" s="48">
        <v>45000</v>
      </c>
      <c r="G270" s="84">
        <v>5972.526378658172</v>
      </c>
      <c r="H270" s="48">
        <f t="shared" si="3"/>
        <v>30406.755615000002</v>
      </c>
      <c r="I270" s="214">
        <f>4035.67</f>
        <v>4035.67</v>
      </c>
      <c r="J270" s="49">
        <v>5972.526378658172</v>
      </c>
    </row>
    <row r="271" spans="1:10" s="1" customFormat="1" ht="16.5" customHeight="1">
      <c r="A271" s="189"/>
      <c r="B271" s="38"/>
      <c r="C271" s="157"/>
      <c r="D271" s="51"/>
      <c r="E271" s="113"/>
      <c r="F271" s="48"/>
      <c r="G271" s="84"/>
      <c r="H271" s="48">
        <f t="shared" si="3"/>
        <v>0</v>
      </c>
      <c r="I271" s="214"/>
      <c r="J271" s="49"/>
    </row>
    <row r="272" spans="1:10" s="1" customFormat="1" ht="16.5" customHeight="1">
      <c r="A272" s="189"/>
      <c r="B272" s="38">
        <v>0</v>
      </c>
      <c r="C272" s="157">
        <v>0</v>
      </c>
      <c r="D272" s="51" t="s">
        <v>83</v>
      </c>
      <c r="E272" s="14" t="s">
        <v>148</v>
      </c>
      <c r="F272" s="48">
        <v>40000</v>
      </c>
      <c r="G272" s="84">
        <v>5308.912336585042</v>
      </c>
      <c r="H272" s="48">
        <f t="shared" si="3"/>
        <v>11249.987985000002</v>
      </c>
      <c r="I272" s="214">
        <f>I273</f>
        <v>1493.13</v>
      </c>
      <c r="J272" s="126">
        <v>4900</v>
      </c>
    </row>
    <row r="273" spans="1:10" s="1" customFormat="1" ht="16.5" customHeight="1">
      <c r="A273" s="189">
        <v>42590</v>
      </c>
      <c r="B273" s="38"/>
      <c r="C273" s="157"/>
      <c r="D273" s="51"/>
      <c r="E273" s="114" t="s">
        <v>223</v>
      </c>
      <c r="F273" s="48"/>
      <c r="G273" s="84"/>
      <c r="H273" s="48">
        <f t="shared" si="3"/>
        <v>11249.987985000002</v>
      </c>
      <c r="I273" s="211">
        <v>1493.13</v>
      </c>
      <c r="J273" s="49"/>
    </row>
    <row r="274" spans="1:10" s="1" customFormat="1" ht="16.5" customHeight="1">
      <c r="A274" s="189"/>
      <c r="B274" s="38">
        <v>0</v>
      </c>
      <c r="C274" s="157">
        <v>0</v>
      </c>
      <c r="D274" s="51" t="s">
        <v>84</v>
      </c>
      <c r="E274" s="14" t="s">
        <v>46</v>
      </c>
      <c r="F274" s="48">
        <v>20000</v>
      </c>
      <c r="G274" s="84">
        <v>2654.456168292521</v>
      </c>
      <c r="H274" s="48">
        <f t="shared" si="3"/>
        <v>17166.6048</v>
      </c>
      <c r="I274" s="214">
        <f>I275+I276</f>
        <v>2278.4</v>
      </c>
      <c r="J274" s="49">
        <v>2654.456168292521</v>
      </c>
    </row>
    <row r="275" spans="1:10" s="1" customFormat="1" ht="16.5" customHeight="1">
      <c r="A275" s="189">
        <v>42641</v>
      </c>
      <c r="B275" s="38">
        <v>0</v>
      </c>
      <c r="C275" s="157">
        <v>0</v>
      </c>
      <c r="D275" s="51"/>
      <c r="E275" s="15" t="s">
        <v>227</v>
      </c>
      <c r="F275" s="48"/>
      <c r="G275" s="84"/>
      <c r="H275" s="48">
        <f t="shared" si="3"/>
        <v>5159.248875</v>
      </c>
      <c r="I275" s="211">
        <v>684.75</v>
      </c>
      <c r="J275" s="49"/>
    </row>
    <row r="276" spans="1:10" s="1" customFormat="1" ht="16.5" customHeight="1">
      <c r="A276" s="189">
        <v>42613</v>
      </c>
      <c r="B276" s="38">
        <v>0</v>
      </c>
      <c r="C276" s="157">
        <v>0</v>
      </c>
      <c r="D276" s="51"/>
      <c r="E276" s="114" t="s">
        <v>224</v>
      </c>
      <c r="F276" s="48"/>
      <c r="G276" s="84"/>
      <c r="H276" s="48">
        <f t="shared" si="3"/>
        <v>12007.355925000002</v>
      </c>
      <c r="I276" s="211">
        <v>1593.65</v>
      </c>
      <c r="J276" s="49"/>
    </row>
    <row r="277" spans="1:10" s="1" customFormat="1" ht="16.5" customHeight="1">
      <c r="A277" s="189"/>
      <c r="B277" s="38">
        <v>0</v>
      </c>
      <c r="C277" s="157">
        <v>0</v>
      </c>
      <c r="D277" s="51" t="s">
        <v>85</v>
      </c>
      <c r="E277" s="14" t="s">
        <v>47</v>
      </c>
      <c r="F277" s="48">
        <v>8000</v>
      </c>
      <c r="G277" s="84">
        <v>1061.7824673170085</v>
      </c>
      <c r="H277" s="48">
        <f t="shared" si="3"/>
        <v>895.0986</v>
      </c>
      <c r="I277" s="214">
        <f>I278</f>
        <v>118.8</v>
      </c>
      <c r="J277" s="49">
        <v>450</v>
      </c>
    </row>
    <row r="278" spans="1:10" s="1" customFormat="1" ht="16.5" customHeight="1">
      <c r="A278" s="189">
        <v>42614</v>
      </c>
      <c r="B278" s="38">
        <v>0</v>
      </c>
      <c r="C278" s="157">
        <v>0</v>
      </c>
      <c r="D278" s="51"/>
      <c r="E278" s="113"/>
      <c r="F278" s="48"/>
      <c r="G278" s="84"/>
      <c r="H278" s="48">
        <f t="shared" si="3"/>
        <v>895.0986</v>
      </c>
      <c r="I278" s="211">
        <v>118.8</v>
      </c>
      <c r="J278" s="49"/>
    </row>
    <row r="279" spans="1:10" s="1" customFormat="1" ht="16.5" customHeight="1">
      <c r="A279" s="189">
        <v>42610</v>
      </c>
      <c r="B279" s="38">
        <v>0</v>
      </c>
      <c r="C279" s="157">
        <v>0</v>
      </c>
      <c r="D279" s="51" t="s">
        <v>86</v>
      </c>
      <c r="E279" s="14" t="s">
        <v>48</v>
      </c>
      <c r="F279" s="48">
        <v>20000</v>
      </c>
      <c r="G279" s="84">
        <v>2654.456168292521</v>
      </c>
      <c r="H279" s="48">
        <f t="shared" si="3"/>
        <v>17386.687545</v>
      </c>
      <c r="I279" s="214">
        <v>2307.61</v>
      </c>
      <c r="J279" s="49">
        <v>2654.456168292521</v>
      </c>
    </row>
    <row r="280" spans="1:10" s="1" customFormat="1" ht="16.5" customHeight="1">
      <c r="A280" s="189"/>
      <c r="B280" s="38">
        <v>0</v>
      </c>
      <c r="C280" s="157">
        <v>0</v>
      </c>
      <c r="D280" s="51"/>
      <c r="E280" s="113"/>
      <c r="F280" s="48"/>
      <c r="G280" s="84"/>
      <c r="H280" s="48">
        <f t="shared" si="3"/>
        <v>0</v>
      </c>
      <c r="I280" s="214"/>
      <c r="J280" s="49"/>
    </row>
    <row r="281" spans="1:10" s="1" customFormat="1" ht="16.5" customHeight="1">
      <c r="A281" s="189"/>
      <c r="B281" s="38">
        <v>0</v>
      </c>
      <c r="C281" s="157">
        <v>0</v>
      </c>
      <c r="D281" s="51" t="s">
        <v>87</v>
      </c>
      <c r="E281" s="14" t="s">
        <v>49</v>
      </c>
      <c r="F281" s="48">
        <v>8000</v>
      </c>
      <c r="G281" s="84">
        <v>1061.7824673170085</v>
      </c>
      <c r="H281" s="48">
        <f aca="true" t="shared" si="5" ref="H281:H344">I281*$H$22</f>
        <v>2474.857215</v>
      </c>
      <c r="I281" s="126">
        <f>I282+I283+I284+I285</f>
        <v>328.46999999999997</v>
      </c>
      <c r="J281" s="49">
        <v>1061.7824673170085</v>
      </c>
    </row>
    <row r="282" spans="1:10" s="1" customFormat="1" ht="16.5" customHeight="1">
      <c r="A282" s="189">
        <v>42520</v>
      </c>
      <c r="B282" s="38">
        <v>0</v>
      </c>
      <c r="C282" s="157">
        <v>0</v>
      </c>
      <c r="D282" s="51"/>
      <c r="E282" s="114" t="s">
        <v>218</v>
      </c>
      <c r="F282" s="48"/>
      <c r="G282" s="84"/>
      <c r="H282" s="48">
        <f t="shared" si="5"/>
        <v>739.963245</v>
      </c>
      <c r="I282" s="210">
        <v>98.21</v>
      </c>
      <c r="J282" s="49"/>
    </row>
    <row r="283" spans="1:10" s="1" customFormat="1" ht="16.5" customHeight="1">
      <c r="A283" s="189">
        <v>42580</v>
      </c>
      <c r="B283" s="38">
        <v>0</v>
      </c>
      <c r="C283" s="157">
        <v>0</v>
      </c>
      <c r="D283" s="51"/>
      <c r="E283" s="114" t="s">
        <v>222</v>
      </c>
      <c r="F283" s="48"/>
      <c r="G283" s="84"/>
      <c r="H283" s="48">
        <f t="shared" si="5"/>
        <v>500.2908</v>
      </c>
      <c r="I283" s="210">
        <f>6.64*10</f>
        <v>66.39999999999999</v>
      </c>
      <c r="J283" s="49"/>
    </row>
    <row r="284" spans="1:10" ht="16.5" customHeight="1">
      <c r="A284" s="189">
        <v>42552</v>
      </c>
      <c r="B284" s="38">
        <v>0</v>
      </c>
      <c r="C284" s="157">
        <v>0</v>
      </c>
      <c r="D284" s="51"/>
      <c r="E284" s="114" t="s">
        <v>219</v>
      </c>
      <c r="F284" s="48"/>
      <c r="G284" s="84"/>
      <c r="H284" s="48">
        <f t="shared" si="5"/>
        <v>818.322045</v>
      </c>
      <c r="I284" s="210">
        <v>108.61</v>
      </c>
      <c r="J284" s="49"/>
    </row>
    <row r="285" spans="1:10" ht="16.5" customHeight="1">
      <c r="A285" s="189">
        <v>42592</v>
      </c>
      <c r="B285" s="38">
        <v>0</v>
      </c>
      <c r="C285" s="157">
        <v>0</v>
      </c>
      <c r="D285" s="51"/>
      <c r="E285" s="114" t="s">
        <v>229</v>
      </c>
      <c r="F285" s="48"/>
      <c r="G285" s="84"/>
      <c r="H285" s="48">
        <f t="shared" si="5"/>
        <v>416.28112500000003</v>
      </c>
      <c r="I285" s="210">
        <v>55.25</v>
      </c>
      <c r="J285" s="49"/>
    </row>
    <row r="286" spans="1:10" s="1" customFormat="1" ht="16.5" customHeight="1">
      <c r="A286" s="189"/>
      <c r="B286" s="38">
        <v>0</v>
      </c>
      <c r="C286" s="157">
        <v>0</v>
      </c>
      <c r="D286" s="51" t="s">
        <v>88</v>
      </c>
      <c r="E286" s="14" t="s">
        <v>67</v>
      </c>
      <c r="F286" s="48">
        <v>37000</v>
      </c>
      <c r="G286" s="84">
        <v>4910.743911341164</v>
      </c>
      <c r="H286" s="48">
        <f t="shared" si="5"/>
        <v>26667.307920000003</v>
      </c>
      <c r="I286" s="214">
        <v>3539.36</v>
      </c>
      <c r="J286" s="84">
        <v>4910.743911341164</v>
      </c>
    </row>
    <row r="287" spans="1:10" s="1" customFormat="1" ht="16.5" customHeight="1">
      <c r="A287" s="189"/>
      <c r="B287" s="38">
        <v>0</v>
      </c>
      <c r="C287" s="157">
        <v>0</v>
      </c>
      <c r="D287" s="51"/>
      <c r="E287" s="113"/>
      <c r="F287" s="48"/>
      <c r="G287" s="84"/>
      <c r="H287" s="48">
        <f t="shared" si="5"/>
        <v>0</v>
      </c>
      <c r="I287" s="214"/>
      <c r="J287" s="84"/>
    </row>
    <row r="288" spans="1:10" s="1" customFormat="1" ht="16.5" customHeight="1">
      <c r="A288" s="189">
        <v>4292</v>
      </c>
      <c r="B288" s="38">
        <v>0</v>
      </c>
      <c r="C288" s="157">
        <v>0</v>
      </c>
      <c r="D288" s="51" t="s">
        <v>89</v>
      </c>
      <c r="E288" s="14" t="s">
        <v>50</v>
      </c>
      <c r="F288" s="48">
        <v>20000</v>
      </c>
      <c r="G288" s="84">
        <v>2654.456168292521</v>
      </c>
      <c r="H288" s="48">
        <f t="shared" si="5"/>
        <v>8261.27787</v>
      </c>
      <c r="I288" s="214">
        <v>1096.46</v>
      </c>
      <c r="J288" s="84">
        <v>2654.456168292521</v>
      </c>
    </row>
    <row r="289" spans="1:10" s="1" customFormat="1" ht="16.5" customHeight="1">
      <c r="A289" s="189"/>
      <c r="B289" s="38">
        <v>0</v>
      </c>
      <c r="C289" s="157">
        <v>0</v>
      </c>
      <c r="D289" s="51"/>
      <c r="E289" s="113"/>
      <c r="F289" s="48"/>
      <c r="G289" s="84"/>
      <c r="H289" s="48">
        <f t="shared" si="5"/>
        <v>0</v>
      </c>
      <c r="I289" s="214"/>
      <c r="J289" s="84"/>
    </row>
    <row r="290" spans="1:10" s="1" customFormat="1" ht="16.5" customHeight="1">
      <c r="A290" s="189">
        <v>4431</v>
      </c>
      <c r="B290" s="38">
        <v>0</v>
      </c>
      <c r="C290" s="157">
        <v>0</v>
      </c>
      <c r="D290" s="51" t="s">
        <v>90</v>
      </c>
      <c r="E290" s="14" t="s">
        <v>51</v>
      </c>
      <c r="F290" s="48">
        <v>10000</v>
      </c>
      <c r="G290" s="84">
        <v>1327.2280841462605</v>
      </c>
      <c r="H290" s="48">
        <f t="shared" si="5"/>
        <v>5818.065555000001</v>
      </c>
      <c r="I290" s="214">
        <v>772.19</v>
      </c>
      <c r="J290" s="84">
        <v>1327.2280841462605</v>
      </c>
    </row>
    <row r="291" spans="1:10" s="1" customFormat="1" ht="16.5" customHeight="1">
      <c r="A291" s="189"/>
      <c r="B291" s="38">
        <v>0</v>
      </c>
      <c r="C291" s="157">
        <v>0</v>
      </c>
      <c r="D291" s="51"/>
      <c r="E291" s="113"/>
      <c r="F291" s="48"/>
      <c r="G291" s="84"/>
      <c r="H291" s="48">
        <f t="shared" si="5"/>
        <v>0</v>
      </c>
      <c r="I291" s="214"/>
      <c r="J291" s="84"/>
    </row>
    <row r="292" spans="1:10" s="1" customFormat="1" ht="16.5" customHeight="1">
      <c r="A292" s="189"/>
      <c r="B292" s="38">
        <v>0</v>
      </c>
      <c r="C292" s="157">
        <v>0</v>
      </c>
      <c r="D292" s="51" t="s">
        <v>91</v>
      </c>
      <c r="E292" s="14" t="s">
        <v>139</v>
      </c>
      <c r="F292" s="48">
        <v>38000</v>
      </c>
      <c r="G292" s="84">
        <v>5043.46671975579</v>
      </c>
      <c r="H292" s="48">
        <f t="shared" si="5"/>
        <v>13101.968084999999</v>
      </c>
      <c r="I292" s="214">
        <f>I293+I294</f>
        <v>1738.9299999999998</v>
      </c>
      <c r="J292" s="84">
        <v>5043.46671975579</v>
      </c>
    </row>
    <row r="293" spans="1:10" s="1" customFormat="1" ht="16.5" customHeight="1">
      <c r="A293" s="189">
        <v>42573</v>
      </c>
      <c r="B293" s="38">
        <v>0</v>
      </c>
      <c r="C293" s="157">
        <v>0</v>
      </c>
      <c r="D293" s="51"/>
      <c r="E293" s="15" t="s">
        <v>139</v>
      </c>
      <c r="F293" s="48"/>
      <c r="G293" s="84"/>
      <c r="H293" s="48">
        <f t="shared" si="5"/>
        <v>3504.672675</v>
      </c>
      <c r="I293" s="211">
        <v>465.15</v>
      </c>
      <c r="J293" s="84"/>
    </row>
    <row r="294" spans="1:10" s="1" customFormat="1" ht="16.5" customHeight="1">
      <c r="A294" s="189">
        <v>42590</v>
      </c>
      <c r="B294" s="38">
        <v>0</v>
      </c>
      <c r="C294" s="157">
        <v>0</v>
      </c>
      <c r="D294" s="51"/>
      <c r="E294" s="114" t="s">
        <v>225</v>
      </c>
      <c r="F294" s="48"/>
      <c r="G294" s="84"/>
      <c r="H294" s="48">
        <f t="shared" si="5"/>
        <v>9597.29541</v>
      </c>
      <c r="I294" s="211">
        <f>1448.78-175</f>
        <v>1273.78</v>
      </c>
      <c r="J294" s="84"/>
    </row>
    <row r="295" spans="1:10" s="1" customFormat="1" ht="16.5" customHeight="1">
      <c r="A295" s="189"/>
      <c r="B295" s="38">
        <v>0</v>
      </c>
      <c r="C295" s="157">
        <v>0</v>
      </c>
      <c r="D295" s="51" t="s">
        <v>92</v>
      </c>
      <c r="E295" s="14" t="s">
        <v>52</v>
      </c>
      <c r="F295" s="48">
        <v>10000</v>
      </c>
      <c r="G295" s="84">
        <v>1327.2280841462605</v>
      </c>
      <c r="H295" s="48">
        <f t="shared" si="5"/>
        <v>0</v>
      </c>
      <c r="I295" s="214"/>
      <c r="J295" s="84">
        <v>0</v>
      </c>
    </row>
    <row r="296" spans="1:10" s="1" customFormat="1" ht="16.5" customHeight="1">
      <c r="A296" s="189"/>
      <c r="B296" s="38">
        <v>0</v>
      </c>
      <c r="C296" s="157">
        <v>0</v>
      </c>
      <c r="D296" s="51"/>
      <c r="E296" s="14"/>
      <c r="F296" s="48"/>
      <c r="G296" s="84"/>
      <c r="H296" s="48">
        <f t="shared" si="5"/>
        <v>0</v>
      </c>
      <c r="I296" s="214"/>
      <c r="J296" s="84"/>
    </row>
    <row r="297" spans="1:10" s="1" customFormat="1" ht="16.5" customHeight="1">
      <c r="A297" s="189"/>
      <c r="B297" s="38">
        <v>0</v>
      </c>
      <c r="C297" s="157">
        <v>0</v>
      </c>
      <c r="D297" s="51" t="s">
        <v>101</v>
      </c>
      <c r="E297" s="14" t="s">
        <v>202</v>
      </c>
      <c r="F297" s="48">
        <v>10000</v>
      </c>
      <c r="G297" s="84">
        <v>1327.2280841462605</v>
      </c>
      <c r="H297" s="48">
        <f t="shared" si="5"/>
        <v>1318.5375000000001</v>
      </c>
      <c r="I297" s="214">
        <f>I298</f>
        <v>175</v>
      </c>
      <c r="J297" s="214">
        <v>900</v>
      </c>
    </row>
    <row r="298" spans="1:10" s="1" customFormat="1" ht="16.5" customHeight="1">
      <c r="A298" s="189">
        <v>42590</v>
      </c>
      <c r="B298" s="38">
        <v>0</v>
      </c>
      <c r="C298" s="157">
        <v>0</v>
      </c>
      <c r="D298" s="51"/>
      <c r="E298" s="15" t="s">
        <v>226</v>
      </c>
      <c r="F298" s="48"/>
      <c r="G298" s="84"/>
      <c r="H298" s="48">
        <f t="shared" si="5"/>
        <v>1318.5375000000001</v>
      </c>
      <c r="I298" s="224">
        <v>175</v>
      </c>
      <c r="J298" s="84"/>
    </row>
    <row r="299" spans="1:10" s="1" customFormat="1" ht="16.5" customHeight="1">
      <c r="A299" s="189"/>
      <c r="B299" s="38">
        <v>0</v>
      </c>
      <c r="C299" s="157">
        <v>0</v>
      </c>
      <c r="D299" s="51" t="s">
        <v>93</v>
      </c>
      <c r="E299" s="14" t="s">
        <v>53</v>
      </c>
      <c r="F299" s="48">
        <v>15000</v>
      </c>
      <c r="G299" s="84">
        <v>1990.8421262193906</v>
      </c>
      <c r="H299" s="48">
        <f t="shared" si="5"/>
        <v>0</v>
      </c>
      <c r="I299" s="214"/>
      <c r="J299" s="84">
        <v>1990.8421262193906</v>
      </c>
    </row>
    <row r="300" spans="1:10" s="1" customFormat="1" ht="16.5" customHeight="1">
      <c r="A300" s="189"/>
      <c r="B300" s="38">
        <v>0</v>
      </c>
      <c r="C300" s="157">
        <v>0</v>
      </c>
      <c r="D300" s="51"/>
      <c r="E300" s="14"/>
      <c r="F300" s="48"/>
      <c r="G300" s="84"/>
      <c r="H300" s="48">
        <f t="shared" si="5"/>
        <v>0</v>
      </c>
      <c r="I300" s="214"/>
      <c r="J300" s="49"/>
    </row>
    <row r="301" spans="1:10" s="1" customFormat="1" ht="16.5" customHeight="1">
      <c r="A301" s="189"/>
      <c r="B301" s="38">
        <v>0</v>
      </c>
      <c r="C301" s="157">
        <v>0</v>
      </c>
      <c r="D301" s="116" t="s">
        <v>153</v>
      </c>
      <c r="E301" s="21" t="s">
        <v>117</v>
      </c>
      <c r="F301" s="48">
        <v>0</v>
      </c>
      <c r="G301" s="84">
        <v>0</v>
      </c>
      <c r="H301" s="48">
        <f t="shared" si="5"/>
        <v>7999.98141</v>
      </c>
      <c r="I301" s="214">
        <f>I302</f>
        <v>1061.78</v>
      </c>
      <c r="J301" s="214">
        <v>1061.78</v>
      </c>
    </row>
    <row r="302" spans="1:10" s="1" customFormat="1" ht="16.5" customHeight="1">
      <c r="A302" s="189">
        <v>46201</v>
      </c>
      <c r="B302" s="38">
        <v>0</v>
      </c>
      <c r="C302" s="157">
        <v>0</v>
      </c>
      <c r="D302" s="51"/>
      <c r="E302" s="23" t="s">
        <v>143</v>
      </c>
      <c r="F302" s="48"/>
      <c r="G302" s="84"/>
      <c r="H302" s="48">
        <f t="shared" si="5"/>
        <v>7999.98141</v>
      </c>
      <c r="I302" s="211">
        <v>1061.78</v>
      </c>
      <c r="J302" s="49"/>
    </row>
    <row r="303" spans="1:10" s="1" customFormat="1" ht="16.5" customHeight="1">
      <c r="A303" s="189"/>
      <c r="B303" s="38">
        <v>0</v>
      </c>
      <c r="C303" s="157">
        <v>0</v>
      </c>
      <c r="D303" s="51" t="s">
        <v>102</v>
      </c>
      <c r="E303" s="14" t="s">
        <v>108</v>
      </c>
      <c r="F303" s="48">
        <v>10000</v>
      </c>
      <c r="G303" s="84">
        <v>1327.2280841462605</v>
      </c>
      <c r="H303" s="48">
        <f t="shared" si="5"/>
        <v>0</v>
      </c>
      <c r="I303" s="214"/>
      <c r="J303" s="49"/>
    </row>
    <row r="304" spans="1:10" s="1" customFormat="1" ht="16.5" customHeight="1">
      <c r="A304" s="189"/>
      <c r="B304" s="38">
        <v>0</v>
      </c>
      <c r="C304" s="157">
        <v>0</v>
      </c>
      <c r="D304" s="51"/>
      <c r="E304" s="117"/>
      <c r="F304" s="48"/>
      <c r="G304" s="84"/>
      <c r="H304" s="48">
        <f t="shared" si="5"/>
        <v>0</v>
      </c>
      <c r="I304" s="214"/>
      <c r="J304" s="49"/>
    </row>
    <row r="305" spans="1:10" s="1" customFormat="1" ht="16.5" customHeight="1">
      <c r="A305" s="189"/>
      <c r="B305" s="38">
        <v>0</v>
      </c>
      <c r="C305" s="157">
        <v>0</v>
      </c>
      <c r="D305" s="51" t="s">
        <v>94</v>
      </c>
      <c r="E305" s="22" t="s">
        <v>149</v>
      </c>
      <c r="F305" s="48">
        <v>54177</v>
      </c>
      <c r="G305" s="84">
        <v>7190.523591479196</v>
      </c>
      <c r="H305" s="48">
        <f t="shared" si="5"/>
        <v>56087.27007</v>
      </c>
      <c r="I305" s="214">
        <f>I306+I307+I308</f>
        <v>7444.0599999999995</v>
      </c>
      <c r="J305" s="214">
        <f>7444.06+930</f>
        <v>8374.060000000001</v>
      </c>
    </row>
    <row r="306" spans="1:10" s="1" customFormat="1" ht="16.5" customHeight="1">
      <c r="A306" s="189">
        <v>42580</v>
      </c>
      <c r="B306" s="38">
        <v>0</v>
      </c>
      <c r="C306" s="157">
        <v>0</v>
      </c>
      <c r="D306" s="51"/>
      <c r="E306" s="118" t="s">
        <v>140</v>
      </c>
      <c r="F306" s="119">
        <v>13677</v>
      </c>
      <c r="G306" s="115">
        <v>1815.2498506868405</v>
      </c>
      <c r="H306" s="119">
        <f t="shared" si="5"/>
        <v>23123.832570000002</v>
      </c>
      <c r="I306" s="211">
        <f>-6.64*10+3135.46</f>
        <v>3069.06</v>
      </c>
      <c r="J306" s="49"/>
    </row>
    <row r="307" spans="1:10" s="1" customFormat="1" ht="16.5" customHeight="1">
      <c r="A307" s="189"/>
      <c r="B307" s="38">
        <v>0</v>
      </c>
      <c r="C307" s="157">
        <v>0</v>
      </c>
      <c r="D307" s="51"/>
      <c r="E307" s="118" t="s">
        <v>142</v>
      </c>
      <c r="F307" s="119">
        <v>29000</v>
      </c>
      <c r="G307" s="115">
        <v>3848.9614440241553</v>
      </c>
      <c r="H307" s="119">
        <f t="shared" si="5"/>
        <v>0</v>
      </c>
      <c r="I307" s="211"/>
      <c r="J307" s="49"/>
    </row>
    <row r="308" spans="1:10" s="1" customFormat="1" ht="16.5" customHeight="1">
      <c r="A308" s="189">
        <v>42596</v>
      </c>
      <c r="B308" s="38">
        <v>0</v>
      </c>
      <c r="C308" s="157">
        <v>0</v>
      </c>
      <c r="D308" s="51"/>
      <c r="E308" s="120" t="s">
        <v>141</v>
      </c>
      <c r="F308" s="48"/>
      <c r="G308" s="84"/>
      <c r="H308" s="48">
        <f t="shared" si="5"/>
        <v>32963.4375</v>
      </c>
      <c r="I308" s="211">
        <v>4375</v>
      </c>
      <c r="J308" s="49"/>
    </row>
    <row r="309" spans="1:10" ht="16.5" customHeight="1">
      <c r="A309" s="189"/>
      <c r="B309" s="38">
        <v>0</v>
      </c>
      <c r="C309" s="157">
        <v>0</v>
      </c>
      <c r="D309" s="51" t="s">
        <v>95</v>
      </c>
      <c r="E309" s="14" t="s">
        <v>54</v>
      </c>
      <c r="F309" s="48">
        <v>1500</v>
      </c>
      <c r="G309" s="84">
        <v>199.08421262193906</v>
      </c>
      <c r="H309" s="48">
        <f t="shared" si="5"/>
        <v>0</v>
      </c>
      <c r="I309" s="214"/>
      <c r="J309" s="126">
        <v>0</v>
      </c>
    </row>
    <row r="310" spans="1:10" ht="16.5" customHeight="1">
      <c r="A310" s="189"/>
      <c r="B310" s="38">
        <v>0</v>
      </c>
      <c r="C310" s="157">
        <v>0</v>
      </c>
      <c r="D310" s="51"/>
      <c r="E310" s="81"/>
      <c r="F310" s="48"/>
      <c r="G310" s="84"/>
      <c r="H310" s="48">
        <f t="shared" si="5"/>
        <v>0</v>
      </c>
      <c r="I310" s="214"/>
      <c r="J310" s="49"/>
    </row>
    <row r="311" spans="1:10" ht="16.5" customHeight="1">
      <c r="A311" s="189"/>
      <c r="B311" s="38">
        <v>0</v>
      </c>
      <c r="C311" s="157">
        <v>0</v>
      </c>
      <c r="D311" s="51" t="s">
        <v>96</v>
      </c>
      <c r="E311" s="14" t="s">
        <v>55</v>
      </c>
      <c r="F311" s="48">
        <v>4500</v>
      </c>
      <c r="G311" s="84">
        <v>597.2526378658172</v>
      </c>
      <c r="H311" s="48">
        <f t="shared" si="5"/>
        <v>1552.55907</v>
      </c>
      <c r="I311" s="214">
        <f>I312+I313</f>
        <v>206.06</v>
      </c>
      <c r="J311" s="214">
        <v>206.06</v>
      </c>
    </row>
    <row r="312" spans="1:10" ht="16.5" customHeight="1">
      <c r="A312" s="189">
        <v>42641</v>
      </c>
      <c r="B312" s="38">
        <v>0</v>
      </c>
      <c r="C312" s="157">
        <v>0</v>
      </c>
      <c r="D312" s="51"/>
      <c r="E312" s="114" t="s">
        <v>228</v>
      </c>
      <c r="F312" s="48"/>
      <c r="G312" s="84"/>
      <c r="H312" s="48">
        <f t="shared" si="5"/>
        <v>1251.1790700000001</v>
      </c>
      <c r="I312" s="210">
        <v>166.06</v>
      </c>
      <c r="J312" s="49"/>
    </row>
    <row r="313" spans="1:10" ht="16.5" customHeight="1">
      <c r="A313" s="189">
        <v>46240</v>
      </c>
      <c r="B313" s="38">
        <v>0</v>
      </c>
      <c r="C313" s="157">
        <v>0</v>
      </c>
      <c r="D313" s="51"/>
      <c r="E313" s="114" t="s">
        <v>230</v>
      </c>
      <c r="F313" s="48"/>
      <c r="G313" s="84"/>
      <c r="H313" s="48">
        <f t="shared" si="5"/>
        <v>301.38</v>
      </c>
      <c r="I313" s="210">
        <v>40</v>
      </c>
      <c r="J313" s="49"/>
    </row>
    <row r="314" spans="1:10" ht="16.5" customHeight="1">
      <c r="A314" s="189"/>
      <c r="B314" s="38">
        <v>0</v>
      </c>
      <c r="C314" s="157">
        <v>0</v>
      </c>
      <c r="D314" s="51" t="s">
        <v>103</v>
      </c>
      <c r="E314" s="14" t="s">
        <v>159</v>
      </c>
      <c r="F314" s="48">
        <v>10000</v>
      </c>
      <c r="G314" s="84">
        <v>1327.2280841462605</v>
      </c>
      <c r="H314" s="48">
        <f t="shared" si="5"/>
        <v>5274.150000000001</v>
      </c>
      <c r="I314" s="214">
        <f>I315</f>
        <v>700</v>
      </c>
      <c r="J314" s="126">
        <v>1327.23</v>
      </c>
    </row>
    <row r="315" spans="1:10" ht="16.5" customHeight="1">
      <c r="A315" s="189">
        <v>4511</v>
      </c>
      <c r="B315" s="38">
        <v>0</v>
      </c>
      <c r="C315" s="157">
        <v>0</v>
      </c>
      <c r="D315" s="51"/>
      <c r="E315" s="121"/>
      <c r="F315" s="48"/>
      <c r="G315" s="84"/>
      <c r="H315" s="48">
        <f t="shared" si="5"/>
        <v>5274.150000000001</v>
      </c>
      <c r="I315" s="211">
        <v>700</v>
      </c>
      <c r="J315" s="49"/>
    </row>
    <row r="316" spans="1:10" ht="16.5" customHeight="1">
      <c r="A316" s="189">
        <v>42574</v>
      </c>
      <c r="B316" s="38">
        <v>0</v>
      </c>
      <c r="C316" s="157">
        <v>0</v>
      </c>
      <c r="D316" s="51" t="s">
        <v>105</v>
      </c>
      <c r="E316" s="14" t="s">
        <v>56</v>
      </c>
      <c r="F316" s="48">
        <v>5000</v>
      </c>
      <c r="G316" s="84">
        <v>663.6140420731302</v>
      </c>
      <c r="H316" s="48">
        <f t="shared" si="5"/>
        <v>216.99360000000001</v>
      </c>
      <c r="I316" s="214">
        <v>28.8</v>
      </c>
      <c r="J316" s="126">
        <v>28.8</v>
      </c>
    </row>
    <row r="317" spans="1:10" ht="16.5" customHeight="1">
      <c r="A317" s="189"/>
      <c r="B317" s="38">
        <v>0</v>
      </c>
      <c r="C317" s="157">
        <v>0</v>
      </c>
      <c r="D317" s="51"/>
      <c r="E317" s="14"/>
      <c r="F317" s="48"/>
      <c r="G317" s="84"/>
      <c r="H317" s="48">
        <f t="shared" si="5"/>
        <v>0</v>
      </c>
      <c r="I317" s="214"/>
      <c r="J317" s="49"/>
    </row>
    <row r="318" spans="1:10" ht="16.5" customHeight="1">
      <c r="A318" s="189"/>
      <c r="B318" s="38">
        <v>0</v>
      </c>
      <c r="C318" s="157">
        <v>0</v>
      </c>
      <c r="D318" s="51" t="s">
        <v>118</v>
      </c>
      <c r="E318" s="14" t="s">
        <v>107</v>
      </c>
      <c r="F318" s="48">
        <v>120000</v>
      </c>
      <c r="G318" s="84">
        <v>15926.737009755125</v>
      </c>
      <c r="H318" s="48">
        <f t="shared" si="5"/>
        <v>0</v>
      </c>
      <c r="I318" s="214">
        <v>0</v>
      </c>
      <c r="J318" s="49">
        <v>0</v>
      </c>
    </row>
    <row r="319" spans="1:10" ht="16.5" customHeight="1">
      <c r="A319" s="189"/>
      <c r="B319" s="38">
        <v>0</v>
      </c>
      <c r="C319" s="157">
        <v>0</v>
      </c>
      <c r="D319" s="51"/>
      <c r="E319" s="23" t="s">
        <v>204</v>
      </c>
      <c r="F319" s="48"/>
      <c r="G319" s="84"/>
      <c r="H319" s="48">
        <f t="shared" si="5"/>
        <v>0</v>
      </c>
      <c r="I319" s="214"/>
      <c r="J319" s="49"/>
    </row>
    <row r="320" spans="1:10" ht="16.5" customHeight="1">
      <c r="A320" s="189"/>
      <c r="B320" s="38">
        <v>0</v>
      </c>
      <c r="C320" s="157">
        <v>0</v>
      </c>
      <c r="D320" s="51"/>
      <c r="E320" s="14"/>
      <c r="F320" s="48"/>
      <c r="G320" s="84"/>
      <c r="H320" s="48">
        <f t="shared" si="5"/>
        <v>0</v>
      </c>
      <c r="I320" s="214"/>
      <c r="J320" s="49"/>
    </row>
    <row r="321" spans="1:10" ht="16.5" customHeight="1">
      <c r="A321" s="189"/>
      <c r="B321" s="38">
        <v>0</v>
      </c>
      <c r="C321" s="157">
        <v>0</v>
      </c>
      <c r="D321" s="51" t="s">
        <v>197</v>
      </c>
      <c r="E321" s="14" t="s">
        <v>115</v>
      </c>
      <c r="F321" s="48">
        <v>0</v>
      </c>
      <c r="G321" s="84">
        <v>0</v>
      </c>
      <c r="H321" s="48">
        <f t="shared" si="5"/>
        <v>0</v>
      </c>
      <c r="I321" s="214"/>
      <c r="J321" s="49">
        <v>0</v>
      </c>
    </row>
    <row r="322" spans="1:10" ht="16.5" customHeight="1">
      <c r="A322" s="189"/>
      <c r="B322" s="38">
        <v>0</v>
      </c>
      <c r="C322" s="157">
        <v>0</v>
      </c>
      <c r="D322" s="116"/>
      <c r="E322" s="121"/>
      <c r="F322" s="48"/>
      <c r="G322" s="49"/>
      <c r="H322" s="48">
        <f t="shared" si="5"/>
        <v>0</v>
      </c>
      <c r="I322" s="126"/>
      <c r="J322" s="49"/>
    </row>
    <row r="323" spans="1:10" ht="16.5" customHeight="1">
      <c r="A323" s="189">
        <v>42530</v>
      </c>
      <c r="B323" s="38">
        <v>0</v>
      </c>
      <c r="C323" s="157">
        <v>0</v>
      </c>
      <c r="D323" s="51" t="s">
        <v>123</v>
      </c>
      <c r="E323" s="14" t="s">
        <v>110</v>
      </c>
      <c r="F323" s="48">
        <v>15000</v>
      </c>
      <c r="G323" s="49">
        <v>1990.8421262193906</v>
      </c>
      <c r="H323" s="48">
        <f t="shared" si="5"/>
        <v>8860.572</v>
      </c>
      <c r="I323" s="126">
        <v>1176</v>
      </c>
      <c r="J323" s="49">
        <v>1990.8421262193906</v>
      </c>
    </row>
    <row r="324" spans="1:10" ht="16.5" customHeight="1">
      <c r="A324" s="189"/>
      <c r="B324" s="38">
        <v>0</v>
      </c>
      <c r="C324" s="157">
        <v>0</v>
      </c>
      <c r="D324" s="51"/>
      <c r="E324" s="14"/>
      <c r="F324" s="48"/>
      <c r="G324" s="49"/>
      <c r="H324" s="48">
        <f t="shared" si="5"/>
        <v>0</v>
      </c>
      <c r="I324" s="126"/>
      <c r="J324" s="49"/>
    </row>
    <row r="325" spans="1:10" ht="16.5" customHeight="1">
      <c r="A325" s="189"/>
      <c r="B325" s="38">
        <v>0</v>
      </c>
      <c r="C325" s="157">
        <v>0</v>
      </c>
      <c r="D325" s="51" t="s">
        <v>124</v>
      </c>
      <c r="E325" s="14" t="s">
        <v>185</v>
      </c>
      <c r="F325" s="48">
        <v>15000</v>
      </c>
      <c r="G325" s="49">
        <v>1990.8421262193906</v>
      </c>
      <c r="H325" s="48">
        <f t="shared" si="5"/>
        <v>0</v>
      </c>
      <c r="I325" s="126"/>
      <c r="J325" s="49">
        <v>0</v>
      </c>
    </row>
    <row r="326" spans="1:10" ht="16.5" customHeight="1">
      <c r="A326" s="189"/>
      <c r="B326" s="38">
        <v>0</v>
      </c>
      <c r="C326" s="157">
        <v>0</v>
      </c>
      <c r="D326" s="51"/>
      <c r="E326" s="14"/>
      <c r="F326" s="48"/>
      <c r="G326" s="49"/>
      <c r="H326" s="48">
        <f t="shared" si="5"/>
        <v>0</v>
      </c>
      <c r="I326" s="126"/>
      <c r="J326" s="49"/>
    </row>
    <row r="327" spans="1:10" ht="16.5" customHeight="1">
      <c r="A327" s="189"/>
      <c r="B327" s="38">
        <v>0</v>
      </c>
      <c r="C327" s="157">
        <v>0</v>
      </c>
      <c r="D327" s="51" t="s">
        <v>129</v>
      </c>
      <c r="E327" s="14" t="s">
        <v>147</v>
      </c>
      <c r="F327" s="48">
        <v>70000</v>
      </c>
      <c r="G327" s="49">
        <v>9290.596589023824</v>
      </c>
      <c r="H327" s="48">
        <f t="shared" si="5"/>
        <v>63506.416875</v>
      </c>
      <c r="I327" s="126">
        <f>I328+I329</f>
        <v>8428.75</v>
      </c>
      <c r="J327" s="49">
        <v>9290.596589023824</v>
      </c>
    </row>
    <row r="328" spans="1:10" ht="16.5" customHeight="1">
      <c r="A328" s="189">
        <v>4252</v>
      </c>
      <c r="B328" s="38">
        <v>0</v>
      </c>
      <c r="C328" s="157">
        <v>0</v>
      </c>
      <c r="D328" s="51"/>
      <c r="E328" s="23" t="s">
        <v>191</v>
      </c>
      <c r="F328" s="119">
        <v>63000</v>
      </c>
      <c r="G328" s="122">
        <v>8361.536930121441</v>
      </c>
      <c r="H328" s="119">
        <f t="shared" si="5"/>
        <v>46997.423235</v>
      </c>
      <c r="I328" s="210">
        <v>6237.63</v>
      </c>
      <c r="J328" s="49"/>
    </row>
    <row r="329" spans="1:10" ht="16.5" customHeight="1">
      <c r="A329" s="189">
        <v>42542</v>
      </c>
      <c r="B329" s="38">
        <v>0</v>
      </c>
      <c r="C329" s="157">
        <v>0</v>
      </c>
      <c r="D329" s="123"/>
      <c r="E329" s="24" t="s">
        <v>192</v>
      </c>
      <c r="F329" s="119">
        <v>7000</v>
      </c>
      <c r="G329" s="122">
        <v>929.0596589023824</v>
      </c>
      <c r="H329" s="119">
        <f t="shared" si="5"/>
        <v>16508.99364</v>
      </c>
      <c r="I329" s="210">
        <v>2191.12</v>
      </c>
      <c r="J329" s="49"/>
    </row>
    <row r="330" spans="1:10" ht="16.5" customHeight="1">
      <c r="A330" s="189"/>
      <c r="B330" s="38">
        <v>0</v>
      </c>
      <c r="C330" s="157">
        <v>0</v>
      </c>
      <c r="D330" s="123"/>
      <c r="E330" s="124" t="s">
        <v>217</v>
      </c>
      <c r="F330" s="48"/>
      <c r="G330" s="49"/>
      <c r="H330" s="48">
        <f t="shared" si="5"/>
        <v>0</v>
      </c>
      <c r="I330" s="126"/>
      <c r="J330" s="49"/>
    </row>
    <row r="331" spans="1:10" ht="16.5" customHeight="1">
      <c r="A331" s="189"/>
      <c r="B331" s="38">
        <v>0</v>
      </c>
      <c r="C331" s="157">
        <v>0</v>
      </c>
      <c r="D331" s="51" t="s">
        <v>132</v>
      </c>
      <c r="E331" s="14" t="s">
        <v>187</v>
      </c>
      <c r="F331" s="48">
        <f>F332+F333</f>
        <v>70885.08</v>
      </c>
      <c r="G331" s="49">
        <v>9408.066892295441</v>
      </c>
      <c r="H331" s="48">
        <f t="shared" si="5"/>
        <v>40542.315705</v>
      </c>
      <c r="I331" s="126">
        <f>I332+I333</f>
        <v>5380.889999999999</v>
      </c>
      <c r="J331" s="49">
        <v>9408.066892295441</v>
      </c>
    </row>
    <row r="332" spans="1:10" ht="16.5" customHeight="1">
      <c r="A332" s="189">
        <v>42550</v>
      </c>
      <c r="B332" s="38">
        <v>0</v>
      </c>
      <c r="C332" s="157">
        <v>0</v>
      </c>
      <c r="D332" s="51"/>
      <c r="E332" s="23" t="s">
        <v>165</v>
      </c>
      <c r="F332" s="119">
        <v>20400</v>
      </c>
      <c r="G332" s="122">
        <v>2707.5452916583713</v>
      </c>
      <c r="H332" s="119">
        <f t="shared" si="5"/>
        <v>15300.083115000001</v>
      </c>
      <c r="I332" s="210">
        <v>2030.67</v>
      </c>
      <c r="J332" s="49"/>
    </row>
    <row r="333" spans="1:10" ht="16.5" customHeight="1">
      <c r="A333" s="189">
        <v>42550</v>
      </c>
      <c r="B333" s="38">
        <v>0</v>
      </c>
      <c r="C333" s="157">
        <v>0</v>
      </c>
      <c r="D333" s="51"/>
      <c r="E333" s="23" t="s">
        <v>182</v>
      </c>
      <c r="F333" s="119">
        <v>50485.08</v>
      </c>
      <c r="G333" s="122">
        <v>6700.521600637069</v>
      </c>
      <c r="H333" s="119">
        <f t="shared" si="5"/>
        <v>25242.23259</v>
      </c>
      <c r="I333" s="210">
        <v>3350.22</v>
      </c>
      <c r="J333" s="49"/>
    </row>
    <row r="334" spans="1:10" ht="16.5" customHeight="1">
      <c r="A334" s="189"/>
      <c r="B334" s="38">
        <v>0</v>
      </c>
      <c r="C334" s="157">
        <v>0</v>
      </c>
      <c r="D334" s="51"/>
      <c r="E334" s="14"/>
      <c r="F334" s="48"/>
      <c r="G334" s="49"/>
      <c r="H334" s="48">
        <f t="shared" si="5"/>
        <v>0</v>
      </c>
      <c r="I334" s="126"/>
      <c r="J334" s="49"/>
    </row>
    <row r="335" spans="1:10" ht="16.5" customHeight="1">
      <c r="A335" s="189"/>
      <c r="B335" s="38">
        <v>0</v>
      </c>
      <c r="C335" s="157">
        <v>0</v>
      </c>
      <c r="D335" s="116" t="s">
        <v>135</v>
      </c>
      <c r="E335" s="21" t="s">
        <v>144</v>
      </c>
      <c r="F335" s="125">
        <v>0</v>
      </c>
      <c r="G335" s="126">
        <v>0</v>
      </c>
      <c r="H335" s="125">
        <f t="shared" si="5"/>
        <v>0</v>
      </c>
      <c r="I335" s="126"/>
      <c r="J335" s="49">
        <v>0</v>
      </c>
    </row>
    <row r="336" spans="1:10" ht="16.5" customHeight="1">
      <c r="A336" s="189"/>
      <c r="B336" s="38">
        <v>0</v>
      </c>
      <c r="C336" s="157">
        <v>0</v>
      </c>
      <c r="D336" s="51"/>
      <c r="E336" s="23" t="s">
        <v>145</v>
      </c>
      <c r="F336" s="48"/>
      <c r="G336" s="49"/>
      <c r="H336" s="48">
        <f t="shared" si="5"/>
        <v>0</v>
      </c>
      <c r="I336" s="126"/>
      <c r="J336" s="49"/>
    </row>
    <row r="337" spans="1:10" ht="16.5" customHeight="1">
      <c r="A337" s="189"/>
      <c r="B337" s="38">
        <v>0</v>
      </c>
      <c r="C337" s="157">
        <v>0</v>
      </c>
      <c r="D337" s="51"/>
      <c r="E337" s="23" t="s">
        <v>157</v>
      </c>
      <c r="F337" s="48"/>
      <c r="G337" s="49"/>
      <c r="H337" s="48">
        <f t="shared" si="5"/>
        <v>0</v>
      </c>
      <c r="I337" s="126"/>
      <c r="J337" s="49"/>
    </row>
    <row r="338" spans="1:10" ht="16.5" customHeight="1">
      <c r="A338" s="189"/>
      <c r="B338" s="38">
        <v>0</v>
      </c>
      <c r="C338" s="157">
        <v>0</v>
      </c>
      <c r="D338" s="51"/>
      <c r="E338" s="23" t="s">
        <v>146</v>
      </c>
      <c r="F338" s="48"/>
      <c r="G338" s="49"/>
      <c r="H338" s="48">
        <f t="shared" si="5"/>
        <v>0</v>
      </c>
      <c r="I338" s="126"/>
      <c r="J338" s="49"/>
    </row>
    <row r="339" spans="1:10" ht="16.5" customHeight="1">
      <c r="A339" s="189"/>
      <c r="B339" s="38">
        <v>0</v>
      </c>
      <c r="C339" s="157">
        <v>0</v>
      </c>
      <c r="D339" s="51"/>
      <c r="E339" s="23"/>
      <c r="F339" s="48"/>
      <c r="G339" s="49"/>
      <c r="H339" s="48">
        <f t="shared" si="5"/>
        <v>0</v>
      </c>
      <c r="I339" s="126"/>
      <c r="J339" s="49"/>
    </row>
    <row r="340" spans="1:10" ht="16.5" customHeight="1">
      <c r="A340" s="189">
        <v>42574</v>
      </c>
      <c r="B340" s="38">
        <v>0</v>
      </c>
      <c r="C340" s="157">
        <v>0</v>
      </c>
      <c r="D340" s="51" t="s">
        <v>150</v>
      </c>
      <c r="E340" s="14" t="s">
        <v>200</v>
      </c>
      <c r="F340" s="48">
        <v>0</v>
      </c>
      <c r="G340" s="49">
        <v>0</v>
      </c>
      <c r="H340" s="48">
        <f t="shared" si="5"/>
        <v>6027.6</v>
      </c>
      <c r="I340" s="126">
        <v>800</v>
      </c>
      <c r="J340" s="126">
        <v>8000</v>
      </c>
    </row>
    <row r="341" spans="1:10" ht="16.5" customHeight="1">
      <c r="A341" s="189"/>
      <c r="B341" s="38">
        <v>0</v>
      </c>
      <c r="C341" s="157">
        <v>0</v>
      </c>
      <c r="D341" s="51"/>
      <c r="E341" s="14"/>
      <c r="F341" s="48"/>
      <c r="G341" s="49"/>
      <c r="H341" s="48">
        <f t="shared" si="5"/>
        <v>0</v>
      </c>
      <c r="I341" s="126"/>
      <c r="J341" s="49"/>
    </row>
    <row r="342" spans="1:10" ht="16.5" customHeight="1">
      <c r="A342" s="189"/>
      <c r="B342" s="38">
        <v>0</v>
      </c>
      <c r="C342" s="157">
        <v>0</v>
      </c>
      <c r="D342" s="51" t="s">
        <v>151</v>
      </c>
      <c r="E342" s="14" t="s">
        <v>176</v>
      </c>
      <c r="F342" s="48">
        <v>10000</v>
      </c>
      <c r="G342" s="49">
        <v>1327.2280841462605</v>
      </c>
      <c r="H342" s="48">
        <f t="shared" si="5"/>
        <v>3000.0118650000004</v>
      </c>
      <c r="I342" s="126">
        <f>I343+I344</f>
        <v>398.17</v>
      </c>
      <c r="J342" s="49">
        <f>G342</f>
        <v>1327.2280841462605</v>
      </c>
    </row>
    <row r="343" spans="1:10" ht="16.5" customHeight="1">
      <c r="A343" s="189">
        <v>42574</v>
      </c>
      <c r="B343" s="38">
        <v>0</v>
      </c>
      <c r="C343" s="157">
        <v>0</v>
      </c>
      <c r="D343" s="697"/>
      <c r="E343" s="15" t="s">
        <v>220</v>
      </c>
      <c r="F343" s="48"/>
      <c r="G343" s="49"/>
      <c r="H343" s="48">
        <f t="shared" si="5"/>
        <v>3000.0118650000004</v>
      </c>
      <c r="I343" s="210">
        <v>398.17</v>
      </c>
      <c r="J343" s="49"/>
    </row>
    <row r="344" spans="1:10" ht="16.5" customHeight="1">
      <c r="A344" s="189"/>
      <c r="B344" s="38">
        <v>0</v>
      </c>
      <c r="C344" s="157">
        <v>0</v>
      </c>
      <c r="D344" s="697"/>
      <c r="E344" s="15" t="s">
        <v>221</v>
      </c>
      <c r="F344" s="48"/>
      <c r="G344" s="49"/>
      <c r="H344" s="48">
        <f t="shared" si="5"/>
        <v>0</v>
      </c>
      <c r="I344" s="225"/>
      <c r="J344" s="49"/>
    </row>
    <row r="345" spans="1:10" ht="16.5" customHeight="1">
      <c r="A345" s="192"/>
      <c r="B345" s="158"/>
      <c r="C345" s="159"/>
      <c r="D345" s="51"/>
      <c r="E345" s="23"/>
      <c r="F345" s="54"/>
      <c r="G345" s="55"/>
      <c r="H345" s="54">
        <f aca="true" t="shared" si="6" ref="H345:H364">I345*$H$22</f>
        <v>0</v>
      </c>
      <c r="I345" s="202"/>
      <c r="J345" s="49"/>
    </row>
    <row r="346" spans="1:10" ht="16.5" customHeight="1">
      <c r="A346" s="162"/>
      <c r="B346" s="163"/>
      <c r="C346" s="164"/>
      <c r="D346" s="51"/>
      <c r="E346" s="109" t="s">
        <v>253</v>
      </c>
      <c r="F346" s="127">
        <f>F266+F268+F270+F272+F274+F277+F279+F281+F286+F288+F290+F292+F295+F297+F299+F301+F303+F305+F309+F311+F314+F316+F321+F323+F325+F327+F331+F340+F342</f>
        <v>655062.08</v>
      </c>
      <c r="G346" s="128">
        <v>86941.67894352644</v>
      </c>
      <c r="H346" s="127">
        <f t="shared" si="6"/>
        <v>461719.88622</v>
      </c>
      <c r="I346" s="226">
        <f>I342+I340+I335+I331+I327+I325+I323+I321+I318+I316+I314+I311+I309+I305+I303+I301+I299+I297+I295+I292+I290+I288+I286+I281+I279+I277+I274+I272+I270+I268+I266</f>
        <v>61280.759999999995</v>
      </c>
      <c r="J346" s="111">
        <f>J342+J340+J335+J331+J327+J325+J323+J321+J318+J316+J314+J311+J309+J305+J303+J301+J299+J297+J295+J292+J290+J288+J286+J281+J279+J277+J274+J272+J270+J268+J266</f>
        <v>93306.85188400027</v>
      </c>
    </row>
    <row r="347" spans="1:10" ht="16.5" customHeight="1">
      <c r="A347" s="165"/>
      <c r="B347" s="166"/>
      <c r="C347" s="167"/>
      <c r="D347" s="51"/>
      <c r="E347" s="14"/>
      <c r="F347" s="52"/>
      <c r="G347" s="53"/>
      <c r="H347" s="52">
        <f t="shared" si="6"/>
        <v>0</v>
      </c>
      <c r="I347" s="201"/>
      <c r="J347" s="49"/>
    </row>
    <row r="348" spans="1:10" ht="16.5" customHeight="1">
      <c r="A348" s="193"/>
      <c r="B348" s="160"/>
      <c r="C348" s="161"/>
      <c r="D348" s="51"/>
      <c r="E348" s="14" t="s">
        <v>100</v>
      </c>
      <c r="F348" s="52"/>
      <c r="G348" s="53"/>
      <c r="H348" s="52">
        <f t="shared" si="6"/>
        <v>0</v>
      </c>
      <c r="I348" s="201"/>
      <c r="J348" s="49"/>
    </row>
    <row r="349" spans="1:16" ht="16.5" customHeight="1">
      <c r="A349" s="189"/>
      <c r="B349" s="38"/>
      <c r="C349" s="157"/>
      <c r="D349" s="51" t="s">
        <v>154</v>
      </c>
      <c r="E349" s="14" t="s">
        <v>57</v>
      </c>
      <c r="F349" s="54">
        <v>536500</v>
      </c>
      <c r="G349" s="55">
        <v>71205.78671444688</v>
      </c>
      <c r="H349" s="54">
        <f t="shared" si="6"/>
        <v>401984.41125</v>
      </c>
      <c r="I349" s="202">
        <f>36862.48+16490.02</f>
        <v>53352.5</v>
      </c>
      <c r="J349" s="55">
        <f>1716+71205.7867144469</f>
        <v>72921.7867144469</v>
      </c>
      <c r="N349" s="669"/>
      <c r="P349" s="668"/>
    </row>
    <row r="350" spans="1:14" ht="16.5" customHeight="1">
      <c r="A350" s="189"/>
      <c r="B350" s="38"/>
      <c r="C350" s="157"/>
      <c r="D350" s="51" t="s">
        <v>155</v>
      </c>
      <c r="E350" s="14" t="s">
        <v>58</v>
      </c>
      <c r="F350" s="54">
        <v>59700</v>
      </c>
      <c r="G350" s="55">
        <v>7923.551662353175</v>
      </c>
      <c r="H350" s="54">
        <f t="shared" si="6"/>
        <v>45042.898590000004</v>
      </c>
      <c r="I350" s="202">
        <v>5978.22</v>
      </c>
      <c r="J350" s="55">
        <v>7923.551662353175</v>
      </c>
      <c r="N350" s="670"/>
    </row>
    <row r="351" spans="1:16" ht="16.5" customHeight="1">
      <c r="A351" s="189"/>
      <c r="B351" s="38"/>
      <c r="C351" s="157"/>
      <c r="D351" s="51" t="s">
        <v>156</v>
      </c>
      <c r="E351" s="14" t="s">
        <v>59</v>
      </c>
      <c r="F351" s="54">
        <v>89000</v>
      </c>
      <c r="G351" s="55">
        <v>11812.329948901717</v>
      </c>
      <c r="H351" s="54">
        <f t="shared" si="6"/>
        <v>66327.25833</v>
      </c>
      <c r="I351" s="202">
        <v>8803.14</v>
      </c>
      <c r="J351" s="55">
        <f>G351+284</f>
        <v>12096.329948901717</v>
      </c>
      <c r="N351" s="669"/>
      <c r="P351" s="668"/>
    </row>
    <row r="352" spans="1:14" ht="16.5" customHeight="1">
      <c r="A352" s="189"/>
      <c r="B352" s="38"/>
      <c r="C352" s="157"/>
      <c r="D352" s="51" t="s">
        <v>166</v>
      </c>
      <c r="E352" s="14" t="s">
        <v>60</v>
      </c>
      <c r="F352" s="54">
        <v>18240</v>
      </c>
      <c r="G352" s="55">
        <v>2420.864025482779</v>
      </c>
      <c r="H352" s="54">
        <f t="shared" si="6"/>
        <v>12275.282745</v>
      </c>
      <c r="I352" s="202">
        <f>I353+I354</f>
        <v>1629.21</v>
      </c>
      <c r="J352" s="55">
        <v>2420.864025482779</v>
      </c>
      <c r="N352" s="670"/>
    </row>
    <row r="353" spans="1:14" ht="16.5" customHeight="1">
      <c r="A353" s="189"/>
      <c r="B353" s="38"/>
      <c r="C353" s="157"/>
      <c r="D353" s="51"/>
      <c r="E353" s="15" t="s">
        <v>60</v>
      </c>
      <c r="F353" s="54"/>
      <c r="G353" s="55"/>
      <c r="H353" s="54">
        <f t="shared" si="6"/>
        <v>9719.95707</v>
      </c>
      <c r="I353" s="227">
        <v>1290.06</v>
      </c>
      <c r="J353" s="55"/>
      <c r="N353" s="670"/>
    </row>
    <row r="354" spans="1:10" ht="16.5" customHeight="1">
      <c r="A354" s="189"/>
      <c r="B354" s="38"/>
      <c r="C354" s="157"/>
      <c r="D354" s="51"/>
      <c r="E354" s="15" t="s">
        <v>287</v>
      </c>
      <c r="F354" s="54"/>
      <c r="G354" s="55"/>
      <c r="H354" s="54">
        <f t="shared" si="6"/>
        <v>2555.325675</v>
      </c>
      <c r="I354" s="227">
        <v>339.15</v>
      </c>
      <c r="J354" s="55"/>
    </row>
    <row r="355" spans="1:10" ht="16.5" customHeight="1">
      <c r="A355" s="189">
        <v>42912</v>
      </c>
      <c r="B355" s="38"/>
      <c r="C355" s="157"/>
      <c r="D355" s="51" t="s">
        <v>198</v>
      </c>
      <c r="E355" s="14" t="s">
        <v>61</v>
      </c>
      <c r="F355" s="54">
        <v>8100</v>
      </c>
      <c r="G355" s="55">
        <v>1075.054748158471</v>
      </c>
      <c r="H355" s="54">
        <f t="shared" si="6"/>
        <v>2624.5677299999998</v>
      </c>
      <c r="I355" s="202">
        <v>348.34</v>
      </c>
      <c r="J355" s="55">
        <v>680</v>
      </c>
    </row>
    <row r="356" spans="1:10" ht="16.5" customHeight="1">
      <c r="A356" s="192">
        <v>42913</v>
      </c>
      <c r="B356" s="38"/>
      <c r="C356" s="157"/>
      <c r="D356" s="51" t="s">
        <v>201</v>
      </c>
      <c r="E356" s="14" t="s">
        <v>152</v>
      </c>
      <c r="F356" s="54">
        <v>5000</v>
      </c>
      <c r="G356" s="55">
        <v>663.6140420731302</v>
      </c>
      <c r="H356" s="54">
        <f t="shared" si="6"/>
        <v>2668.192485</v>
      </c>
      <c r="I356" s="202">
        <v>354.13</v>
      </c>
      <c r="J356" s="55">
        <v>663.6140420731302</v>
      </c>
    </row>
    <row r="357" spans="1:10" ht="16.5" customHeight="1">
      <c r="A357" s="192"/>
      <c r="B357" s="158"/>
      <c r="C357" s="159"/>
      <c r="D357" s="51"/>
      <c r="E357" s="14"/>
      <c r="F357" s="54"/>
      <c r="G357" s="55"/>
      <c r="H357" s="54">
        <f t="shared" si="6"/>
        <v>0</v>
      </c>
      <c r="I357" s="202"/>
      <c r="J357" s="49"/>
    </row>
    <row r="358" spans="1:10" ht="16.5" customHeight="1">
      <c r="A358" s="698"/>
      <c r="B358" s="699"/>
      <c r="C358" s="700"/>
      <c r="D358" s="51"/>
      <c r="E358" s="109" t="s">
        <v>254</v>
      </c>
      <c r="F358" s="127">
        <f>F349+F350+F351+F352+F355+F356</f>
        <v>716540</v>
      </c>
      <c r="G358" s="128">
        <v>95101.20114141615</v>
      </c>
      <c r="H358" s="127">
        <f t="shared" si="6"/>
        <v>530922.6111300001</v>
      </c>
      <c r="I358" s="226">
        <f>I349+I350+I351+I352+I355+I356</f>
        <v>70465.54000000001</v>
      </c>
      <c r="J358" s="111">
        <f>J349+J350+J351+J352+J355+J356</f>
        <v>96706.1463932577</v>
      </c>
    </row>
    <row r="359" spans="1:10" ht="16.5" customHeight="1">
      <c r="A359" s="688">
        <v>4</v>
      </c>
      <c r="B359" s="688"/>
      <c r="C359" s="688"/>
      <c r="D359" s="129"/>
      <c r="E359" s="14"/>
      <c r="F359" s="64" t="s">
        <v>158</v>
      </c>
      <c r="G359" s="65"/>
      <c r="H359" s="64"/>
      <c r="I359" s="207"/>
      <c r="J359" s="246"/>
    </row>
    <row r="360" spans="1:10" ht="16.5" customHeight="1">
      <c r="A360" s="688"/>
      <c r="B360" s="688"/>
      <c r="C360" s="688"/>
      <c r="D360" s="129"/>
      <c r="E360" s="130" t="s">
        <v>62</v>
      </c>
      <c r="F360" s="131">
        <f>F61+F264+F346+F358</f>
        <v>3307545.83</v>
      </c>
      <c r="G360" s="132">
        <v>438986.7715176853</v>
      </c>
      <c r="H360" s="131">
        <f t="shared" si="6"/>
        <v>2773238.5016050003</v>
      </c>
      <c r="I360" s="228">
        <f>I61+I264+I346+I358</f>
        <v>368072.0023365851</v>
      </c>
      <c r="J360" s="247">
        <f>J61+J264+J346+J358</f>
        <v>495296.30944455514</v>
      </c>
    </row>
    <row r="361" spans="1:10" ht="16.5" customHeight="1">
      <c r="A361" s="168"/>
      <c r="B361" s="169"/>
      <c r="C361" s="170"/>
      <c r="D361" s="133"/>
      <c r="E361" s="53"/>
      <c r="F361" s="134"/>
      <c r="G361" s="129"/>
      <c r="H361" s="134">
        <f t="shared" si="6"/>
        <v>0</v>
      </c>
      <c r="I361" s="229"/>
      <c r="J361" s="49"/>
    </row>
    <row r="362" spans="1:10" ht="16.5" customHeight="1">
      <c r="A362" s="171"/>
      <c r="B362" s="5"/>
      <c r="C362" s="172"/>
      <c r="D362" s="135">
        <v>1</v>
      </c>
      <c r="E362" s="136" t="s">
        <v>63</v>
      </c>
      <c r="F362" s="73">
        <f>F360</f>
        <v>3307545.83</v>
      </c>
      <c r="G362" s="137">
        <v>438986.7715176853</v>
      </c>
      <c r="H362" s="73">
        <f t="shared" si="6"/>
        <v>2773238.5016050003</v>
      </c>
      <c r="I362" s="230">
        <f>I360</f>
        <v>368072.0023365851</v>
      </c>
      <c r="J362" s="111">
        <f>J360</f>
        <v>495296.30944455514</v>
      </c>
    </row>
    <row r="363" spans="1:10" ht="16.5" customHeight="1">
      <c r="A363" s="171"/>
      <c r="B363" s="5"/>
      <c r="C363" s="172"/>
      <c r="D363" s="138">
        <v>2</v>
      </c>
      <c r="E363" s="139" t="s">
        <v>64</v>
      </c>
      <c r="F363" s="73">
        <f>F37</f>
        <v>3307545.83</v>
      </c>
      <c r="G363" s="140">
        <v>438986.7715176853</v>
      </c>
      <c r="H363" s="73">
        <f t="shared" si="6"/>
        <v>2885499.746235</v>
      </c>
      <c r="I363" s="231">
        <f>I37</f>
        <v>382971.63</v>
      </c>
      <c r="J363" s="243">
        <f>J37</f>
        <v>495296.3103503881</v>
      </c>
    </row>
    <row r="364" spans="1:10" ht="16.5" customHeight="1">
      <c r="A364" s="173"/>
      <c r="B364" s="174"/>
      <c r="C364" s="175"/>
      <c r="D364" s="133"/>
      <c r="E364" s="139" t="s">
        <v>65</v>
      </c>
      <c r="F364" s="73">
        <f>F363-F362</f>
        <v>0</v>
      </c>
      <c r="G364" s="140">
        <v>0</v>
      </c>
      <c r="H364" s="73">
        <f t="shared" si="6"/>
        <v>112261.24462999977</v>
      </c>
      <c r="I364" s="231">
        <f>I363-I362</f>
        <v>14899.627663414925</v>
      </c>
      <c r="J364" s="243">
        <f>J363-J362</f>
        <v>0.0009058329742401838</v>
      </c>
    </row>
    <row r="366" spans="8:9" ht="12" customHeight="1">
      <c r="H366" s="242" t="s">
        <v>290</v>
      </c>
      <c r="I366" s="235">
        <v>14899.63</v>
      </c>
    </row>
    <row r="367" spans="8:9" ht="12" customHeight="1">
      <c r="H367" s="242" t="s">
        <v>293</v>
      </c>
      <c r="I367" s="236">
        <f>I364-I366</f>
        <v>-0.002336585073862807</v>
      </c>
    </row>
    <row r="368" ht="12.75" customHeight="1">
      <c r="I368" s="236"/>
    </row>
    <row r="369" spans="1:9" ht="12" customHeight="1">
      <c r="A369" s="240" t="s">
        <v>291</v>
      </c>
      <c r="B369" s="671" t="s">
        <v>292</v>
      </c>
      <c r="C369" s="672"/>
      <c r="D369" s="673"/>
      <c r="E369" s="239"/>
      <c r="I369" s="236"/>
    </row>
    <row r="370" spans="1:9" ht="12" customHeight="1">
      <c r="A370" s="240" t="s">
        <v>255</v>
      </c>
      <c r="B370" s="671" t="s">
        <v>294</v>
      </c>
      <c r="C370" s="672"/>
      <c r="D370" s="673"/>
      <c r="E370" s="239"/>
      <c r="I370" s="236"/>
    </row>
    <row r="371" spans="1:9" ht="12" customHeight="1">
      <c r="A371" s="240" t="s">
        <v>295</v>
      </c>
      <c r="B371" s="671" t="s">
        <v>296</v>
      </c>
      <c r="C371" s="672"/>
      <c r="D371" s="673"/>
      <c r="E371" s="239"/>
      <c r="I371" s="236"/>
    </row>
    <row r="372" spans="1:9" ht="12.75" customHeight="1">
      <c r="A372" s="237"/>
      <c r="B372" s="237"/>
      <c r="C372" s="237"/>
      <c r="D372" s="238"/>
      <c r="E372" s="239"/>
      <c r="I372" s="236"/>
    </row>
    <row r="373" ht="12.75" customHeight="1">
      <c r="I373" s="236"/>
    </row>
    <row r="375" ht="12.75" customHeight="1">
      <c r="I375" s="236"/>
    </row>
    <row r="376" spans="1:9" ht="12.75" customHeight="1">
      <c r="A376" s="39" t="s">
        <v>298</v>
      </c>
      <c r="F376" s="241" t="s">
        <v>297</v>
      </c>
      <c r="I376" s="236"/>
    </row>
  </sheetData>
  <sheetProtection/>
  <mergeCells count="28">
    <mergeCell ref="D343:D344"/>
    <mergeCell ref="A358:C358"/>
    <mergeCell ref="A14:J14"/>
    <mergeCell ref="A18:J18"/>
    <mergeCell ref="A17:J17"/>
    <mergeCell ref="A16:J16"/>
    <mergeCell ref="A15:J15"/>
    <mergeCell ref="A20:E20"/>
    <mergeCell ref="A12:D12"/>
    <mergeCell ref="A359:C360"/>
    <mergeCell ref="D61:E61"/>
    <mergeCell ref="I21:I22"/>
    <mergeCell ref="J21:J22"/>
    <mergeCell ref="F21:F22"/>
    <mergeCell ref="A19:J19"/>
    <mergeCell ref="D21:E22"/>
    <mergeCell ref="C21:C22"/>
    <mergeCell ref="E80:E81"/>
    <mergeCell ref="B371:D371"/>
    <mergeCell ref="B370:D370"/>
    <mergeCell ref="B369:D369"/>
    <mergeCell ref="A1:I1"/>
    <mergeCell ref="A40:A59"/>
    <mergeCell ref="A37:C37"/>
    <mergeCell ref="D39:E39"/>
    <mergeCell ref="B21:B22"/>
    <mergeCell ref="A21:A22"/>
    <mergeCell ref="A13:J13"/>
  </mergeCells>
  <printOptions/>
  <pageMargins left="0.3937007874015748" right="0" top="0.3937007874015748" bottom="0.5905511811023623" header="0" footer="0"/>
  <pageSetup horizontalDpi="300" verticalDpi="300" orientation="portrait" paperSize="9" r:id="rId2"/>
  <headerFooter scaleWithDoc="0">
    <oddHeader>&amp;C&amp;"Times New Roman,Uobičajeno"HŠRS/2023.G.
&amp;"Arial,Uobičajeno"
</oddHeader>
    <oddFooter>&amp;C&amp;G&amp;R
&amp;"Times New Roman,Uobičajeno"&amp;P&amp;"Arial,Uobičajeno"
</oddFooter>
  </headerFooter>
  <legacyDrawingHF r:id="rId1"/>
</worksheet>
</file>

<file path=xl/worksheets/sheet2.xml><?xml version="1.0" encoding="utf-8"?>
<worksheet xmlns="http://schemas.openxmlformats.org/spreadsheetml/2006/main" xmlns:r="http://schemas.openxmlformats.org/officeDocument/2006/relationships">
  <dimension ref="A1:D32"/>
  <sheetViews>
    <sheetView zoomScalePageLayoutView="0" workbookViewId="0" topLeftCell="A1">
      <selection activeCell="O37" sqref="O37"/>
    </sheetView>
  </sheetViews>
  <sheetFormatPr defaultColWidth="9.140625" defaultRowHeight="12.75"/>
  <cols>
    <col min="1" max="1" width="2.8515625" style="0" customWidth="1"/>
    <col min="2" max="2" width="35.8515625" style="0" customWidth="1"/>
    <col min="3" max="3" width="19.421875" style="0" customWidth="1"/>
  </cols>
  <sheetData>
    <row r="1" spans="1:4" ht="12.75">
      <c r="A1" s="434"/>
      <c r="B1" s="434"/>
      <c r="C1" s="434"/>
      <c r="D1" s="434"/>
    </row>
    <row r="2" spans="1:4" ht="12.75">
      <c r="A2" s="436"/>
      <c r="B2" s="437"/>
      <c r="C2" s="438"/>
      <c r="D2" s="434"/>
    </row>
    <row r="3" spans="1:4" ht="12.75">
      <c r="A3" s="708" t="s">
        <v>366</v>
      </c>
      <c r="B3" s="709"/>
      <c r="C3" s="710"/>
      <c r="D3" s="435"/>
    </row>
    <row r="4" spans="1:4" ht="12.75">
      <c r="A4" s="444"/>
      <c r="B4" s="445"/>
      <c r="C4" s="446"/>
      <c r="D4" s="435"/>
    </row>
    <row r="5" spans="1:4" ht="12.75">
      <c r="A5" s="439" t="s">
        <v>369</v>
      </c>
      <c r="B5" s="447" t="s">
        <v>380</v>
      </c>
      <c r="C5" s="453" t="s">
        <v>367</v>
      </c>
      <c r="D5" s="435"/>
    </row>
    <row r="6" spans="1:4" ht="12.75">
      <c r="A6" s="451">
        <v>14</v>
      </c>
      <c r="B6" s="440" t="s">
        <v>370</v>
      </c>
      <c r="C6" s="441">
        <v>11557.42</v>
      </c>
      <c r="D6" s="435"/>
    </row>
    <row r="7" spans="1:4" ht="12.75">
      <c r="A7" s="451">
        <v>19</v>
      </c>
      <c r="B7" s="440" t="s">
        <v>371</v>
      </c>
      <c r="C7" s="441">
        <v>1050</v>
      </c>
      <c r="D7" s="435"/>
    </row>
    <row r="8" spans="1:4" ht="12.75">
      <c r="A8" s="451">
        <v>68</v>
      </c>
      <c r="B8" s="440" t="s">
        <v>372</v>
      </c>
      <c r="C8" s="441">
        <v>900</v>
      </c>
      <c r="D8" s="435"/>
    </row>
    <row r="9" spans="1:4" ht="12.75">
      <c r="A9" s="451">
        <v>17</v>
      </c>
      <c r="B9" s="440" t="s">
        <v>373</v>
      </c>
      <c r="C9" s="441">
        <v>1000</v>
      </c>
      <c r="D9" s="435"/>
    </row>
    <row r="10" spans="1:4" ht="12.75">
      <c r="A10" s="451">
        <v>21</v>
      </c>
      <c r="B10" s="440" t="s">
        <v>374</v>
      </c>
      <c r="C10" s="441">
        <v>1277.2</v>
      </c>
      <c r="D10" s="435"/>
    </row>
    <row r="11" spans="1:4" ht="12.75">
      <c r="A11" s="451">
        <v>63</v>
      </c>
      <c r="B11" s="440" t="s">
        <v>375</v>
      </c>
      <c r="C11" s="441">
        <v>4885.51</v>
      </c>
      <c r="D11" s="435"/>
    </row>
    <row r="12" spans="1:4" ht="12.75">
      <c r="A12" s="451">
        <v>15</v>
      </c>
      <c r="B12" s="440" t="s">
        <v>376</v>
      </c>
      <c r="C12" s="441">
        <v>3297</v>
      </c>
      <c r="D12" s="435"/>
    </row>
    <row r="13" spans="1:4" ht="12.75">
      <c r="A13" s="451">
        <v>66</v>
      </c>
      <c r="B13" s="440" t="s">
        <v>377</v>
      </c>
      <c r="C13" s="441">
        <v>2553.48</v>
      </c>
      <c r="D13" s="435"/>
    </row>
    <row r="14" spans="1:4" ht="12.75" customHeight="1">
      <c r="A14" s="451">
        <v>23</v>
      </c>
      <c r="B14" s="440" t="s">
        <v>286</v>
      </c>
      <c r="C14" s="441">
        <v>1469.23</v>
      </c>
      <c r="D14" s="435"/>
    </row>
    <row r="15" spans="1:4" ht="12.75">
      <c r="A15" s="452"/>
      <c r="B15" s="440"/>
      <c r="C15" s="442">
        <f>SUM(C6:C14)</f>
        <v>27989.84</v>
      </c>
      <c r="D15" s="435"/>
    </row>
    <row r="16" spans="1:4" ht="12.75">
      <c r="A16" s="450">
        <v>0</v>
      </c>
      <c r="B16" s="448" t="s">
        <v>379</v>
      </c>
      <c r="C16" s="449">
        <f>'FINAN. PL.-ZVRŠ. 01-09 2023'!I80</f>
        <v>35178.4</v>
      </c>
      <c r="D16" s="435"/>
    </row>
    <row r="17" spans="1:4" ht="6" customHeight="1">
      <c r="A17" s="715"/>
      <c r="B17" s="716"/>
      <c r="C17" s="717"/>
      <c r="D17" s="435"/>
    </row>
    <row r="18" spans="1:4" ht="15">
      <c r="A18" s="711" t="s">
        <v>378</v>
      </c>
      <c r="B18" s="712"/>
      <c r="C18" s="443">
        <f>C16+C15</f>
        <v>63168.240000000005</v>
      </c>
      <c r="D18" s="435"/>
    </row>
    <row r="19" spans="1:4" ht="12.75">
      <c r="A19" s="39"/>
      <c r="B19" s="39"/>
      <c r="C19" s="39"/>
      <c r="D19" s="435"/>
    </row>
    <row r="20" spans="1:4" ht="12.75">
      <c r="A20" s="39"/>
      <c r="B20" s="39"/>
      <c r="C20" s="39"/>
      <c r="D20" s="435"/>
    </row>
    <row r="21" spans="1:4" ht="12.75" customHeight="1">
      <c r="A21" s="713" t="s">
        <v>68</v>
      </c>
      <c r="B21" s="714"/>
      <c r="C21" s="714"/>
      <c r="D21" s="435"/>
    </row>
    <row r="22" spans="1:4" ht="12.75">
      <c r="A22" s="713"/>
      <c r="B22" s="714"/>
      <c r="C22" s="714"/>
      <c r="D22" s="39"/>
    </row>
    <row r="23" spans="1:4" ht="12.75">
      <c r="A23" s="39"/>
      <c r="B23" s="39"/>
      <c r="C23" s="39"/>
      <c r="D23" s="39"/>
    </row>
    <row r="24" spans="1:4" ht="12.75">
      <c r="A24" s="39"/>
      <c r="B24" s="39"/>
      <c r="C24" s="39"/>
      <c r="D24" s="39"/>
    </row>
    <row r="25" spans="1:4" ht="12.75">
      <c r="A25" s="39"/>
      <c r="B25" s="39"/>
      <c r="C25" s="39"/>
      <c r="D25" s="39"/>
    </row>
    <row r="26" spans="1:4" ht="12.75">
      <c r="A26" s="39"/>
      <c r="B26" s="39"/>
      <c r="C26" s="39"/>
      <c r="D26" s="39"/>
    </row>
    <row r="27" spans="1:4" ht="12.75">
      <c r="A27" s="39"/>
      <c r="B27" s="39"/>
      <c r="C27" s="39"/>
      <c r="D27" s="39"/>
    </row>
    <row r="28" spans="1:4" ht="12.75">
      <c r="A28" s="39"/>
      <c r="B28" s="39"/>
      <c r="C28" s="39"/>
      <c r="D28" s="39"/>
    </row>
    <row r="29" spans="1:4" ht="12.75">
      <c r="A29" s="39"/>
      <c r="B29" s="39"/>
      <c r="C29" s="39"/>
      <c r="D29" s="39"/>
    </row>
    <row r="30" spans="1:4" ht="12.75">
      <c r="A30" s="39"/>
      <c r="B30" s="39"/>
      <c r="C30" s="39"/>
      <c r="D30" s="39"/>
    </row>
    <row r="31" spans="1:4" ht="12.75">
      <c r="A31" s="39"/>
      <c r="B31" s="39"/>
      <c r="C31" s="39"/>
      <c r="D31" s="39"/>
    </row>
    <row r="32" spans="1:4" ht="12.75">
      <c r="A32" s="39"/>
      <c r="B32" s="39"/>
      <c r="C32" s="39"/>
      <c r="D32" s="39"/>
    </row>
  </sheetData>
  <sheetProtection/>
  <mergeCells count="4">
    <mergeCell ref="A3:C3"/>
    <mergeCell ref="A18:B18"/>
    <mergeCell ref="A21:C22"/>
    <mergeCell ref="A17:C1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40">
      <selection activeCell="I16" sqref="I16"/>
    </sheetView>
  </sheetViews>
  <sheetFormatPr defaultColWidth="9.140625" defaultRowHeight="12.75"/>
  <cols>
    <col min="1" max="1" width="3.8515625" style="252" customWidth="1"/>
    <col min="2" max="2" width="14.57421875" style="252" customWidth="1"/>
    <col min="3" max="3" width="26.421875" style="252" customWidth="1"/>
    <col min="4" max="4" width="15.00390625" style="252" customWidth="1"/>
    <col min="5" max="5" width="19.00390625" style="252" customWidth="1"/>
    <col min="6" max="6" width="12.00390625" style="252" customWidth="1"/>
    <col min="7" max="7" width="9.140625" style="254" customWidth="1"/>
  </cols>
  <sheetData>
    <row r="1" spans="2:5" ht="12.75">
      <c r="B1" s="718" t="s">
        <v>258</v>
      </c>
      <c r="C1" s="718"/>
      <c r="D1" s="253"/>
      <c r="E1" s="195"/>
    </row>
    <row r="2" spans="2:5" ht="12.75">
      <c r="B2" s="718"/>
      <c r="C2" s="718"/>
      <c r="D2" s="253"/>
      <c r="E2" s="195"/>
    </row>
    <row r="3" spans="2:5" ht="12.75">
      <c r="B3" s="255" t="s">
        <v>303</v>
      </c>
      <c r="C3" s="256"/>
      <c r="D3" s="195"/>
      <c r="E3" s="195"/>
    </row>
    <row r="4" spans="2:5" ht="12.75">
      <c r="B4" s="719" t="s">
        <v>304</v>
      </c>
      <c r="C4" s="719"/>
      <c r="D4" s="195"/>
      <c r="E4" s="195"/>
    </row>
    <row r="5" spans="2:5" ht="12.75">
      <c r="B5" s="257"/>
      <c r="C5" s="257"/>
      <c r="D5" s="195"/>
      <c r="E5" s="195"/>
    </row>
    <row r="6" ht="12.75">
      <c r="B6" s="258" t="s">
        <v>305</v>
      </c>
    </row>
    <row r="7" spans="2:3" ht="12.75">
      <c r="B7" s="258" t="s">
        <v>306</v>
      </c>
      <c r="C7" s="252" t="s">
        <v>307</v>
      </c>
    </row>
    <row r="8" spans="2:3" ht="12.75">
      <c r="B8" s="252" t="s">
        <v>308</v>
      </c>
      <c r="C8" s="252" t="s">
        <v>309</v>
      </c>
    </row>
    <row r="9" spans="2:3" ht="12.75">
      <c r="B9" s="258" t="s">
        <v>310</v>
      </c>
      <c r="C9" s="252" t="s">
        <v>311</v>
      </c>
    </row>
    <row r="10" spans="2:3" ht="12.75">
      <c r="B10" s="258" t="s">
        <v>310</v>
      </c>
      <c r="C10" s="252" t="s">
        <v>312</v>
      </c>
    </row>
    <row r="11" ht="12.75">
      <c r="B11" s="252" t="s">
        <v>313</v>
      </c>
    </row>
    <row r="13" spans="1:2" ht="12.75">
      <c r="A13" s="252" t="s">
        <v>35</v>
      </c>
      <c r="B13" s="252" t="s">
        <v>314</v>
      </c>
    </row>
    <row r="14" spans="2:6" ht="12.75">
      <c r="B14" s="720" t="s">
        <v>315</v>
      </c>
      <c r="C14" s="721"/>
      <c r="D14" s="721"/>
      <c r="E14" s="721"/>
      <c r="F14" s="722"/>
    </row>
    <row r="15" spans="3:6" ht="12.75">
      <c r="C15" s="259"/>
      <c r="D15" s="259"/>
      <c r="E15" s="259"/>
      <c r="F15" s="259"/>
    </row>
    <row r="16" spans="2:6" ht="12.75">
      <c r="B16" s="259" t="s">
        <v>104</v>
      </c>
      <c r="C16" s="260" t="s">
        <v>316</v>
      </c>
      <c r="D16" s="261" t="s">
        <v>317</v>
      </c>
      <c r="E16" s="262">
        <v>13563.97</v>
      </c>
      <c r="F16" s="263">
        <f>E16</f>
        <v>13563.97</v>
      </c>
    </row>
    <row r="17" spans="2:6" ht="12.75">
      <c r="B17" s="264"/>
      <c r="C17" s="260"/>
      <c r="D17" s="261" t="s">
        <v>318</v>
      </c>
      <c r="E17" s="265" t="s">
        <v>319</v>
      </c>
      <c r="F17" s="266"/>
    </row>
    <row r="18" spans="2:6" ht="12.75">
      <c r="B18" s="264"/>
      <c r="C18" s="260"/>
      <c r="D18" s="261" t="s">
        <v>320</v>
      </c>
      <c r="E18" s="267">
        <v>0.15</v>
      </c>
      <c r="F18" s="268">
        <v>1.27</v>
      </c>
    </row>
    <row r="19" spans="2:6" ht="12.75">
      <c r="B19" s="264"/>
      <c r="C19" s="260"/>
      <c r="D19" s="269" t="s">
        <v>321</v>
      </c>
      <c r="F19" s="270">
        <f>SUM(F16:F18)</f>
        <v>13565.24</v>
      </c>
    </row>
    <row r="20" spans="2:6" ht="15">
      <c r="B20" s="264"/>
      <c r="C20" s="271"/>
      <c r="D20" s="272" t="s">
        <v>322</v>
      </c>
      <c r="E20" s="273">
        <v>7.5345</v>
      </c>
      <c r="F20" s="274">
        <f>F19*E20</f>
        <v>102207.30078</v>
      </c>
    </row>
    <row r="21" spans="2:6" ht="15">
      <c r="B21" s="12"/>
      <c r="C21" s="275"/>
      <c r="D21" s="276"/>
      <c r="E21" s="277"/>
      <c r="F21" s="278"/>
    </row>
    <row r="22" spans="2:6" ht="12.75">
      <c r="B22" s="260" t="s">
        <v>106</v>
      </c>
      <c r="C22" s="260" t="s">
        <v>760</v>
      </c>
      <c r="D22" s="261" t="s">
        <v>317</v>
      </c>
      <c r="E22" s="262">
        <f>E31</f>
        <v>180.02</v>
      </c>
      <c r="F22" s="263">
        <f>E22</f>
        <v>180.02</v>
      </c>
    </row>
    <row r="23" spans="2:6" ht="15">
      <c r="B23" s="279"/>
      <c r="C23" s="260"/>
      <c r="D23" s="272" t="s">
        <v>322</v>
      </c>
      <c r="E23" s="273">
        <v>7.5345</v>
      </c>
      <c r="F23" s="280">
        <f>F22*E23</f>
        <v>1356.3606900000002</v>
      </c>
    </row>
    <row r="24" spans="2:6" ht="12.75">
      <c r="B24" s="260"/>
      <c r="C24" s="260"/>
      <c r="D24" s="260"/>
      <c r="E24" s="260"/>
      <c r="F24" s="281"/>
    </row>
    <row r="25" spans="2:6" ht="15">
      <c r="B25" s="260" t="s">
        <v>323</v>
      </c>
      <c r="C25" s="260"/>
      <c r="D25" s="260"/>
      <c r="E25" s="260"/>
      <c r="F25" s="282">
        <f>F19+F22</f>
        <v>13745.26</v>
      </c>
    </row>
    <row r="26" spans="2:6" ht="12.75">
      <c r="B26" s="283"/>
      <c r="C26" s="284"/>
      <c r="D26" s="285" t="s">
        <v>322</v>
      </c>
      <c r="E26" s="286">
        <v>7.5345</v>
      </c>
      <c r="F26" s="287">
        <f>F25*E26</f>
        <v>103563.66147</v>
      </c>
    </row>
    <row r="27" ht="12.75">
      <c r="B27" s="288" t="s">
        <v>324</v>
      </c>
    </row>
    <row r="29" spans="1:2" ht="12.75">
      <c r="A29" s="252" t="s">
        <v>106</v>
      </c>
      <c r="B29" s="252" t="s">
        <v>325</v>
      </c>
    </row>
    <row r="31" spans="2:6" ht="12.75">
      <c r="B31" s="260" t="s">
        <v>106</v>
      </c>
      <c r="C31" s="260" t="s">
        <v>326</v>
      </c>
      <c r="D31" s="261" t="s">
        <v>317</v>
      </c>
      <c r="E31" s="262">
        <f>D54</f>
        <v>180.02</v>
      </c>
      <c r="F31" s="262">
        <f>E31</f>
        <v>180.02</v>
      </c>
    </row>
    <row r="32" spans="2:6" ht="15">
      <c r="B32" s="289"/>
      <c r="C32" s="289"/>
      <c r="D32" s="272" t="s">
        <v>322</v>
      </c>
      <c r="E32" s="273">
        <v>7.5345</v>
      </c>
      <c r="F32" s="280">
        <f>F31*E32</f>
        <v>1356.3606900000002</v>
      </c>
    </row>
    <row r="33" ht="12.75">
      <c r="B33" s="290" t="s">
        <v>327</v>
      </c>
    </row>
    <row r="35" spans="2:5" ht="12.75">
      <c r="B35" s="252" t="s">
        <v>328</v>
      </c>
      <c r="C35" s="195"/>
      <c r="D35" s="195"/>
      <c r="E35" s="195"/>
    </row>
    <row r="36" spans="2:6" ht="12.75">
      <c r="B36" s="723" t="s">
        <v>329</v>
      </c>
      <c r="C36" s="723"/>
      <c r="D36" s="723"/>
      <c r="E36" s="291"/>
      <c r="F36" s="292"/>
    </row>
    <row r="37" spans="2:6" ht="12.75">
      <c r="B37" s="293"/>
      <c r="C37" s="293" t="s">
        <v>210</v>
      </c>
      <c r="D37" s="293"/>
      <c r="E37" s="291"/>
      <c r="F37" s="292"/>
    </row>
    <row r="38" spans="2:4" ht="12.75">
      <c r="B38" s="294" t="s">
        <v>330</v>
      </c>
      <c r="C38" s="294" t="s">
        <v>331</v>
      </c>
      <c r="D38" s="294" t="s">
        <v>278</v>
      </c>
    </row>
    <row r="39" spans="2:4" ht="12.75">
      <c r="B39" s="295">
        <v>0.01</v>
      </c>
      <c r="C39" s="296">
        <v>36</v>
      </c>
      <c r="D39" s="297">
        <f aca="true" t="shared" si="0" ref="D39:D53">B39*C39</f>
        <v>0.36</v>
      </c>
    </row>
    <row r="40" spans="2:4" ht="12.75">
      <c r="B40" s="295">
        <v>0.02</v>
      </c>
      <c r="C40" s="296">
        <v>38</v>
      </c>
      <c r="D40" s="297">
        <f t="shared" si="0"/>
        <v>0.76</v>
      </c>
    </row>
    <row r="41" spans="2:5" ht="12.75">
      <c r="B41" s="295">
        <v>0.05</v>
      </c>
      <c r="C41" s="296">
        <v>4</v>
      </c>
      <c r="D41" s="297">
        <f t="shared" si="0"/>
        <v>0.2</v>
      </c>
      <c r="E41" s="195"/>
    </row>
    <row r="42" spans="2:4" ht="12.75">
      <c r="B42" s="295">
        <v>0.1</v>
      </c>
      <c r="C42" s="296">
        <v>2</v>
      </c>
      <c r="D42" s="297">
        <f t="shared" si="0"/>
        <v>0.2</v>
      </c>
    </row>
    <row r="43" spans="2:6" ht="12.75">
      <c r="B43" s="295">
        <v>0.2</v>
      </c>
      <c r="C43" s="296">
        <v>0</v>
      </c>
      <c r="D43" s="297">
        <f t="shared" si="0"/>
        <v>0</v>
      </c>
      <c r="E43" s="724"/>
      <c r="F43" s="724"/>
    </row>
    <row r="44" spans="2:6" ht="12.75">
      <c r="B44" s="295">
        <v>0.5</v>
      </c>
      <c r="C44" s="296">
        <v>3</v>
      </c>
      <c r="D44" s="297">
        <f t="shared" si="0"/>
        <v>1.5</v>
      </c>
      <c r="E44" s="298"/>
      <c r="F44" s="298"/>
    </row>
    <row r="45" spans="2:6" ht="12.75">
      <c r="B45" s="295">
        <v>1</v>
      </c>
      <c r="C45" s="296">
        <v>7</v>
      </c>
      <c r="D45" s="297">
        <f t="shared" si="0"/>
        <v>7</v>
      </c>
      <c r="E45" s="298"/>
      <c r="F45" s="298"/>
    </row>
    <row r="46" spans="2:6" ht="12.75">
      <c r="B46" s="295">
        <v>2</v>
      </c>
      <c r="C46" s="296">
        <v>0</v>
      </c>
      <c r="D46" s="297">
        <f t="shared" si="0"/>
        <v>0</v>
      </c>
      <c r="E46" s="298"/>
      <c r="F46" s="298"/>
    </row>
    <row r="47" spans="2:6" ht="12.75">
      <c r="B47" s="295">
        <v>5</v>
      </c>
      <c r="C47" s="296">
        <v>2</v>
      </c>
      <c r="D47" s="297">
        <f t="shared" si="0"/>
        <v>10</v>
      </c>
      <c r="E47" s="298"/>
      <c r="F47" s="298"/>
    </row>
    <row r="48" spans="2:6" ht="12.75">
      <c r="B48" s="295">
        <v>10</v>
      </c>
      <c r="C48" s="296">
        <f>-26+42</f>
        <v>16</v>
      </c>
      <c r="D48" s="297">
        <f t="shared" si="0"/>
        <v>160</v>
      </c>
      <c r="E48" s="298"/>
      <c r="F48" s="298"/>
    </row>
    <row r="49" spans="2:6" ht="12.75">
      <c r="B49" s="295">
        <v>20</v>
      </c>
      <c r="C49" s="296">
        <v>0</v>
      </c>
      <c r="D49" s="297">
        <f t="shared" si="0"/>
        <v>0</v>
      </c>
      <c r="E49" s="298"/>
      <c r="F49" s="298"/>
    </row>
    <row r="50" spans="2:6" ht="12.75">
      <c r="B50" s="295">
        <v>50</v>
      </c>
      <c r="C50" s="296">
        <v>0</v>
      </c>
      <c r="D50" s="297">
        <f t="shared" si="0"/>
        <v>0</v>
      </c>
      <c r="E50" s="298"/>
      <c r="F50" s="298"/>
    </row>
    <row r="51" spans="2:6" ht="12.75">
      <c r="B51" s="295">
        <v>100</v>
      </c>
      <c r="C51" s="296">
        <v>0</v>
      </c>
      <c r="D51" s="297">
        <f t="shared" si="0"/>
        <v>0</v>
      </c>
      <c r="E51" s="298"/>
      <c r="F51" s="298"/>
    </row>
    <row r="52" spans="2:6" ht="12.75">
      <c r="B52" s="295">
        <v>200</v>
      </c>
      <c r="C52" s="296">
        <v>0</v>
      </c>
      <c r="D52" s="297">
        <f t="shared" si="0"/>
        <v>0</v>
      </c>
      <c r="E52" s="298"/>
      <c r="F52" s="298"/>
    </row>
    <row r="53" spans="2:6" ht="12.75">
      <c r="B53" s="295">
        <v>500</v>
      </c>
      <c r="C53" s="296">
        <v>0</v>
      </c>
      <c r="D53" s="297">
        <f t="shared" si="0"/>
        <v>0</v>
      </c>
      <c r="E53" s="298"/>
      <c r="F53" s="298"/>
    </row>
    <row r="54" spans="2:4" ht="12.75">
      <c r="B54" s="299" t="s">
        <v>332</v>
      </c>
      <c r="C54" s="293" t="s">
        <v>329</v>
      </c>
      <c r="D54" s="300">
        <f>SUM(D39:D53)</f>
        <v>180.02</v>
      </c>
    </row>
    <row r="55" spans="2:4" ht="12.75">
      <c r="B55" s="301"/>
      <c r="C55" s="302">
        <v>7.5345</v>
      </c>
      <c r="D55" s="303">
        <f>D54*C55</f>
        <v>1356.3606900000002</v>
      </c>
    </row>
    <row r="56" spans="2:4" ht="12.75">
      <c r="B56" s="304"/>
      <c r="C56" s="305"/>
      <c r="D56" s="306"/>
    </row>
    <row r="57" spans="2:4" ht="12.75">
      <c r="B57" s="290" t="s">
        <v>333</v>
      </c>
      <c r="C57" s="291"/>
      <c r="D57" s="291"/>
    </row>
    <row r="59" ht="12.75">
      <c r="B59" s="252" t="s">
        <v>334</v>
      </c>
    </row>
  </sheetData>
  <sheetProtection/>
  <mergeCells count="5">
    <mergeCell ref="B1:C2"/>
    <mergeCell ref="B4:C4"/>
    <mergeCell ref="B14:F14"/>
    <mergeCell ref="B36:D36"/>
    <mergeCell ref="E43:F43"/>
  </mergeCells>
  <printOptions/>
  <pageMargins left="0.7086614173228347" right="0" top="0.7480314960629921" bottom="0.1968503937007874" header="0.31496062992125984" footer="0.31496062992125984"/>
  <pageSetup horizontalDpi="600" verticalDpi="600" orientation="portrait" paperSize="9"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I114"/>
  <sheetViews>
    <sheetView zoomScalePageLayoutView="0" workbookViewId="0" topLeftCell="A16">
      <selection activeCell="N14" sqref="N14"/>
    </sheetView>
  </sheetViews>
  <sheetFormatPr defaultColWidth="9.140625" defaultRowHeight="12.75"/>
  <cols>
    <col min="1" max="1" width="4.00390625" style="0" customWidth="1"/>
    <col min="2" max="2" width="6.421875" style="0" customWidth="1"/>
    <col min="3" max="3" width="25.8515625" style="0" customWidth="1"/>
    <col min="4" max="4" width="5.140625" style="0" customWidth="1"/>
  </cols>
  <sheetData>
    <row r="1" spans="1:9" ht="12.75">
      <c r="A1" s="725" t="s">
        <v>258</v>
      </c>
      <c r="B1" s="726"/>
      <c r="C1" s="727"/>
      <c r="D1" s="728"/>
      <c r="E1" s="730" t="s">
        <v>426</v>
      </c>
      <c r="F1" s="731"/>
      <c r="G1" s="732"/>
      <c r="H1" s="518"/>
      <c r="I1" s="519"/>
    </row>
    <row r="2" spans="1:9" ht="13.5" thickBot="1">
      <c r="A2" s="733" t="s">
        <v>427</v>
      </c>
      <c r="B2" s="734"/>
      <c r="C2" s="735"/>
      <c r="D2" s="729"/>
      <c r="E2" s="520" t="s">
        <v>428</v>
      </c>
      <c r="F2" s="736" t="s">
        <v>429</v>
      </c>
      <c r="G2" s="737"/>
      <c r="H2" s="521"/>
      <c r="I2" s="522"/>
    </row>
    <row r="3" spans="1:9" ht="12.75">
      <c r="A3" s="523"/>
      <c r="B3" s="524"/>
      <c r="C3" s="525"/>
      <c r="D3" s="526"/>
      <c r="E3" s="526"/>
      <c r="F3" s="526"/>
      <c r="G3" s="527" t="s">
        <v>277</v>
      </c>
      <c r="H3" s="528" t="s">
        <v>210</v>
      </c>
      <c r="I3" s="528" t="s">
        <v>210</v>
      </c>
    </row>
    <row r="4" spans="1:9" ht="31.5">
      <c r="A4" s="529" t="s">
        <v>430</v>
      </c>
      <c r="B4" s="530" t="s">
        <v>431</v>
      </c>
      <c r="C4" s="530" t="s">
        <v>432</v>
      </c>
      <c r="D4" s="531" t="s">
        <v>433</v>
      </c>
      <c r="E4" s="531" t="s">
        <v>434</v>
      </c>
      <c r="F4" s="531" t="s">
        <v>435</v>
      </c>
      <c r="G4" s="532" t="s">
        <v>436</v>
      </c>
      <c r="H4" s="533">
        <v>7.5345</v>
      </c>
      <c r="I4" s="533" t="s">
        <v>437</v>
      </c>
    </row>
    <row r="5" spans="1:9" ht="15">
      <c r="A5" s="534" t="s">
        <v>438</v>
      </c>
      <c r="B5" s="535" t="s">
        <v>439</v>
      </c>
      <c r="C5" s="536" t="s">
        <v>440</v>
      </c>
      <c r="D5" s="537"/>
      <c r="E5" s="537" t="s">
        <v>441</v>
      </c>
      <c r="F5" s="538" t="s">
        <v>442</v>
      </c>
      <c r="G5" s="639">
        <v>35157.3</v>
      </c>
      <c r="H5" s="546">
        <f>G5/$H$4</f>
        <v>4666.175592275533</v>
      </c>
      <c r="I5" s="546"/>
    </row>
    <row r="6" spans="1:9" ht="12.75">
      <c r="A6" s="539"/>
      <c r="B6" s="540"/>
      <c r="C6" s="541"/>
      <c r="D6" s="542"/>
      <c r="E6" s="542"/>
      <c r="F6" s="543"/>
      <c r="G6" s="544">
        <v>0.15</v>
      </c>
      <c r="H6" s="545"/>
      <c r="I6" s="546"/>
    </row>
    <row r="7" spans="1:9" ht="12.75">
      <c r="A7" s="547" t="s">
        <v>12</v>
      </c>
      <c r="B7" s="548" t="s">
        <v>443</v>
      </c>
      <c r="C7" s="549" t="s">
        <v>444</v>
      </c>
      <c r="D7" s="549" t="s">
        <v>343</v>
      </c>
      <c r="E7" s="550">
        <v>1</v>
      </c>
      <c r="F7" s="551"/>
      <c r="G7" s="552">
        <v>1751739.51</v>
      </c>
      <c r="H7" s="553">
        <f aca="true" t="shared" si="0" ref="H7:H70">G7/$H$4</f>
        <v>232495.78737806092</v>
      </c>
      <c r="I7" s="553"/>
    </row>
    <row r="8" spans="1:9" ht="16.5" customHeight="1">
      <c r="A8" s="547"/>
      <c r="B8" s="548"/>
      <c r="C8" s="549"/>
      <c r="D8" s="549"/>
      <c r="E8" s="550"/>
      <c r="F8" s="551"/>
      <c r="G8" s="554"/>
      <c r="H8" s="555">
        <f t="shared" si="0"/>
        <v>0</v>
      </c>
      <c r="I8" s="555"/>
    </row>
    <row r="9" spans="1:9" ht="16.5" customHeight="1">
      <c r="A9" s="556" t="s">
        <v>13</v>
      </c>
      <c r="B9" s="548" t="s">
        <v>445</v>
      </c>
      <c r="C9" s="557" t="s">
        <v>446</v>
      </c>
      <c r="D9" s="557" t="s">
        <v>343</v>
      </c>
      <c r="E9" s="557">
        <v>1</v>
      </c>
      <c r="F9" s="558"/>
      <c r="G9" s="559"/>
      <c r="H9" s="560">
        <f t="shared" si="0"/>
        <v>0</v>
      </c>
      <c r="I9" s="628"/>
    </row>
    <row r="10" spans="1:9" ht="16.5" customHeight="1">
      <c r="A10" s="556" t="s">
        <v>15</v>
      </c>
      <c r="B10" s="548" t="s">
        <v>447</v>
      </c>
      <c r="C10" s="557" t="s">
        <v>448</v>
      </c>
      <c r="D10" s="557" t="s">
        <v>343</v>
      </c>
      <c r="E10" s="557">
        <v>4</v>
      </c>
      <c r="F10" s="558"/>
      <c r="G10" s="559"/>
      <c r="H10" s="560">
        <f t="shared" si="0"/>
        <v>0</v>
      </c>
      <c r="I10" s="628"/>
    </row>
    <row r="11" spans="1:9" ht="16.5" customHeight="1">
      <c r="A11" s="556" t="s">
        <v>17</v>
      </c>
      <c r="B11" s="548" t="s">
        <v>449</v>
      </c>
      <c r="C11" s="557" t="s">
        <v>450</v>
      </c>
      <c r="D11" s="557" t="s">
        <v>343</v>
      </c>
      <c r="E11" s="557">
        <v>4</v>
      </c>
      <c r="F11" s="561"/>
      <c r="G11" s="562"/>
      <c r="H11" s="563">
        <f t="shared" si="0"/>
        <v>0</v>
      </c>
      <c r="I11" s="570"/>
    </row>
    <row r="12" spans="1:9" ht="16.5" customHeight="1">
      <c r="A12" s="556" t="s">
        <v>19</v>
      </c>
      <c r="B12" s="548" t="s">
        <v>451</v>
      </c>
      <c r="C12" s="557" t="s">
        <v>452</v>
      </c>
      <c r="D12" s="557" t="s">
        <v>343</v>
      </c>
      <c r="E12" s="557">
        <v>7</v>
      </c>
      <c r="F12" s="561"/>
      <c r="G12" s="562"/>
      <c r="H12" s="563">
        <f t="shared" si="0"/>
        <v>0</v>
      </c>
      <c r="I12" s="570"/>
    </row>
    <row r="13" spans="1:9" ht="16.5" customHeight="1">
      <c r="A13" s="556" t="s">
        <v>21</v>
      </c>
      <c r="B13" s="548" t="s">
        <v>453</v>
      </c>
      <c r="C13" s="557" t="s">
        <v>454</v>
      </c>
      <c r="D13" s="557" t="s">
        <v>343</v>
      </c>
      <c r="E13" s="557">
        <v>8</v>
      </c>
      <c r="F13" s="561"/>
      <c r="G13" s="562"/>
      <c r="H13" s="563">
        <f t="shared" si="0"/>
        <v>0</v>
      </c>
      <c r="I13" s="570"/>
    </row>
    <row r="14" spans="1:9" ht="16.5" customHeight="1">
      <c r="A14" s="556" t="s">
        <v>23</v>
      </c>
      <c r="B14" s="548" t="s">
        <v>455</v>
      </c>
      <c r="C14" s="557" t="s">
        <v>456</v>
      </c>
      <c r="D14" s="557" t="s">
        <v>343</v>
      </c>
      <c r="E14" s="557">
        <v>1</v>
      </c>
      <c r="F14" s="561"/>
      <c r="G14" s="562"/>
      <c r="H14" s="563">
        <f t="shared" si="0"/>
        <v>0</v>
      </c>
      <c r="I14" s="570"/>
    </row>
    <row r="15" spans="1:9" ht="16.5" customHeight="1">
      <c r="A15" s="556" t="s">
        <v>25</v>
      </c>
      <c r="B15" s="548" t="s">
        <v>457</v>
      </c>
      <c r="C15" s="557" t="s">
        <v>458</v>
      </c>
      <c r="D15" s="557" t="s">
        <v>343</v>
      </c>
      <c r="E15" s="557">
        <v>2</v>
      </c>
      <c r="F15" s="561"/>
      <c r="G15" s="562"/>
      <c r="H15" s="563">
        <f t="shared" si="0"/>
        <v>0</v>
      </c>
      <c r="I15" s="570"/>
    </row>
    <row r="16" spans="1:9" ht="16.5" customHeight="1">
      <c r="A16" s="556" t="s">
        <v>26</v>
      </c>
      <c r="B16" s="548" t="s">
        <v>459</v>
      </c>
      <c r="C16" s="557" t="s">
        <v>460</v>
      </c>
      <c r="D16" s="557" t="s">
        <v>343</v>
      </c>
      <c r="E16" s="557">
        <v>1</v>
      </c>
      <c r="F16" s="561"/>
      <c r="G16" s="562"/>
      <c r="H16" s="563">
        <f t="shared" si="0"/>
        <v>0</v>
      </c>
      <c r="I16" s="570"/>
    </row>
    <row r="17" spans="1:9" ht="16.5" customHeight="1">
      <c r="A17" s="556"/>
      <c r="B17" s="548"/>
      <c r="C17" s="557"/>
      <c r="D17" s="557"/>
      <c r="E17" s="557"/>
      <c r="F17" s="561"/>
      <c r="G17" s="633">
        <v>40699</v>
      </c>
      <c r="H17" s="634">
        <f t="shared" si="0"/>
        <v>5401.685579666865</v>
      </c>
      <c r="I17" s="570"/>
    </row>
    <row r="18" spans="1:9" ht="16.5" customHeight="1">
      <c r="A18" s="556"/>
      <c r="B18" s="548"/>
      <c r="C18" s="557"/>
      <c r="D18" s="557"/>
      <c r="E18" s="557"/>
      <c r="F18" s="561"/>
      <c r="G18" s="562"/>
      <c r="H18" s="563">
        <f t="shared" si="0"/>
        <v>0</v>
      </c>
      <c r="I18" s="570"/>
    </row>
    <row r="19" spans="1:9" ht="16.5" customHeight="1">
      <c r="A19" s="547" t="s">
        <v>122</v>
      </c>
      <c r="B19" s="548" t="s">
        <v>461</v>
      </c>
      <c r="C19" s="564" t="s">
        <v>462</v>
      </c>
      <c r="D19" s="564" t="s">
        <v>343</v>
      </c>
      <c r="E19" s="564">
        <v>24</v>
      </c>
      <c r="F19" s="561"/>
      <c r="G19" s="633">
        <v>8578.5</v>
      </c>
      <c r="H19" s="634">
        <f t="shared" si="0"/>
        <v>1138.5626119848696</v>
      </c>
      <c r="I19" s="570"/>
    </row>
    <row r="20" spans="1:9" ht="16.5" customHeight="1">
      <c r="A20" s="547" t="s">
        <v>27</v>
      </c>
      <c r="B20" s="640" t="s">
        <v>463</v>
      </c>
      <c r="C20" s="564" t="s">
        <v>464</v>
      </c>
      <c r="D20" s="564" t="s">
        <v>343</v>
      </c>
      <c r="E20" s="564">
        <v>24</v>
      </c>
      <c r="F20" s="561"/>
      <c r="G20" s="633">
        <v>8578.5</v>
      </c>
      <c r="H20" s="634">
        <f t="shared" si="0"/>
        <v>1138.5626119848696</v>
      </c>
      <c r="I20" s="570"/>
    </row>
    <row r="21" spans="1:9" ht="16.5" customHeight="1">
      <c r="A21" s="547" t="s">
        <v>28</v>
      </c>
      <c r="B21" s="548" t="s">
        <v>465</v>
      </c>
      <c r="C21" s="564" t="s">
        <v>466</v>
      </c>
      <c r="D21" s="564" t="s">
        <v>343</v>
      </c>
      <c r="E21" s="564">
        <v>3</v>
      </c>
      <c r="F21" s="565"/>
      <c r="G21" s="633">
        <v>3682</v>
      </c>
      <c r="H21" s="634">
        <f t="shared" si="0"/>
        <v>488.6853805826531</v>
      </c>
      <c r="I21" s="570"/>
    </row>
    <row r="22" spans="1:9" ht="16.5" customHeight="1">
      <c r="A22" s="547" t="s">
        <v>29</v>
      </c>
      <c r="B22" s="548" t="s">
        <v>467</v>
      </c>
      <c r="C22" s="564" t="s">
        <v>468</v>
      </c>
      <c r="D22" s="564" t="s">
        <v>343</v>
      </c>
      <c r="E22" s="564">
        <v>1</v>
      </c>
      <c r="F22" s="565"/>
      <c r="G22" s="633">
        <v>1139</v>
      </c>
      <c r="H22" s="634">
        <f t="shared" si="0"/>
        <v>151.17127878425907</v>
      </c>
      <c r="I22" s="570"/>
    </row>
    <row r="23" spans="1:9" ht="16.5" customHeight="1">
      <c r="A23" s="547" t="s">
        <v>30</v>
      </c>
      <c r="B23" s="548" t="s">
        <v>469</v>
      </c>
      <c r="C23" s="564" t="s">
        <v>466</v>
      </c>
      <c r="D23" s="564" t="s">
        <v>343</v>
      </c>
      <c r="E23" s="564">
        <v>9</v>
      </c>
      <c r="F23" s="565"/>
      <c r="G23" s="633">
        <v>2573</v>
      </c>
      <c r="H23" s="634">
        <f t="shared" si="0"/>
        <v>341.4957860508328</v>
      </c>
      <c r="I23" s="570"/>
    </row>
    <row r="24" spans="1:9" ht="16.5" customHeight="1">
      <c r="A24" s="547" t="s">
        <v>32</v>
      </c>
      <c r="B24" s="548" t="s">
        <v>470</v>
      </c>
      <c r="C24" s="564" t="s">
        <v>471</v>
      </c>
      <c r="D24" s="564" t="s">
        <v>343</v>
      </c>
      <c r="E24" s="564">
        <v>4</v>
      </c>
      <c r="F24" s="565"/>
      <c r="G24" s="633">
        <v>658</v>
      </c>
      <c r="H24" s="634">
        <f t="shared" si="0"/>
        <v>87.33160793682394</v>
      </c>
      <c r="I24" s="570"/>
    </row>
    <row r="25" spans="1:9" ht="16.5" customHeight="1">
      <c r="A25" s="547" t="s">
        <v>33</v>
      </c>
      <c r="B25" s="548" t="s">
        <v>472</v>
      </c>
      <c r="C25" s="564" t="s">
        <v>473</v>
      </c>
      <c r="D25" s="564" t="s">
        <v>343</v>
      </c>
      <c r="E25" s="564">
        <v>1</v>
      </c>
      <c r="F25" s="565"/>
      <c r="G25" s="552">
        <v>5902.32</v>
      </c>
      <c r="H25" s="553">
        <f t="shared" si="0"/>
        <v>783.3724865618155</v>
      </c>
      <c r="I25" s="570"/>
    </row>
    <row r="26" spans="1:9" ht="16.5" customHeight="1">
      <c r="A26" s="547" t="s">
        <v>34</v>
      </c>
      <c r="B26" s="548" t="s">
        <v>474</v>
      </c>
      <c r="C26" s="557" t="s">
        <v>466</v>
      </c>
      <c r="D26" s="557" t="s">
        <v>343</v>
      </c>
      <c r="E26" s="557">
        <v>2</v>
      </c>
      <c r="F26" s="561"/>
      <c r="G26" s="562">
        <v>1790.4</v>
      </c>
      <c r="H26" s="563">
        <f t="shared" si="0"/>
        <v>237.6269161855465</v>
      </c>
      <c r="I26" s="570"/>
    </row>
    <row r="27" spans="1:9" ht="16.5" customHeight="1">
      <c r="A27" s="547" t="s">
        <v>112</v>
      </c>
      <c r="B27" s="548" t="s">
        <v>475</v>
      </c>
      <c r="C27" s="557" t="s">
        <v>466</v>
      </c>
      <c r="D27" s="557" t="s">
        <v>343</v>
      </c>
      <c r="E27" s="557">
        <v>1</v>
      </c>
      <c r="F27" s="561"/>
      <c r="G27" s="562">
        <v>943.2</v>
      </c>
      <c r="H27" s="563">
        <f t="shared" si="0"/>
        <v>125.18415289667529</v>
      </c>
      <c r="I27" s="570"/>
    </row>
    <row r="28" spans="1:9" ht="16.5" customHeight="1">
      <c r="A28" s="547" t="s">
        <v>113</v>
      </c>
      <c r="B28" s="548" t="s">
        <v>476</v>
      </c>
      <c r="C28" s="557" t="s">
        <v>466</v>
      </c>
      <c r="D28" s="557" t="s">
        <v>343</v>
      </c>
      <c r="E28" s="557">
        <v>2</v>
      </c>
      <c r="F28" s="561"/>
      <c r="G28" s="562">
        <v>1175.2</v>
      </c>
      <c r="H28" s="563">
        <f t="shared" si="0"/>
        <v>155.97584444886854</v>
      </c>
      <c r="I28" s="570"/>
    </row>
    <row r="29" spans="1:9" ht="16.5" customHeight="1">
      <c r="A29" s="547" t="s">
        <v>114</v>
      </c>
      <c r="B29" s="548" t="s">
        <v>477</v>
      </c>
      <c r="C29" s="557" t="s">
        <v>466</v>
      </c>
      <c r="D29" s="557" t="s">
        <v>343</v>
      </c>
      <c r="E29" s="557">
        <v>1</v>
      </c>
      <c r="F29" s="561"/>
      <c r="G29" s="562">
        <v>1408</v>
      </c>
      <c r="H29" s="563">
        <f t="shared" si="0"/>
        <v>186.8737142477935</v>
      </c>
      <c r="I29" s="570"/>
    </row>
    <row r="30" spans="1:9" ht="16.5" customHeight="1">
      <c r="A30" s="547" t="s">
        <v>76</v>
      </c>
      <c r="B30" s="548" t="s">
        <v>478</v>
      </c>
      <c r="C30" s="557" t="s">
        <v>466</v>
      </c>
      <c r="D30" s="557" t="s">
        <v>343</v>
      </c>
      <c r="E30" s="557">
        <v>1</v>
      </c>
      <c r="F30" s="561"/>
      <c r="G30" s="562">
        <v>1369</v>
      </c>
      <c r="H30" s="563">
        <f t="shared" si="0"/>
        <v>181.69752471962306</v>
      </c>
      <c r="I30" s="570"/>
    </row>
    <row r="31" spans="1:9" ht="16.5" customHeight="1">
      <c r="A31" s="566"/>
      <c r="B31" s="640"/>
      <c r="C31" s="567"/>
      <c r="D31" s="567"/>
      <c r="E31" s="567"/>
      <c r="F31" s="568"/>
      <c r="G31" s="569"/>
      <c r="H31" s="570">
        <f t="shared" si="0"/>
        <v>0</v>
      </c>
      <c r="I31" s="570"/>
    </row>
    <row r="32" spans="1:9" ht="16.5" customHeight="1">
      <c r="A32" s="547" t="s">
        <v>36</v>
      </c>
      <c r="B32" s="548" t="s">
        <v>479</v>
      </c>
      <c r="C32" s="564" t="s">
        <v>480</v>
      </c>
      <c r="D32" s="564" t="s">
        <v>343</v>
      </c>
      <c r="E32" s="564">
        <v>1</v>
      </c>
      <c r="F32" s="565"/>
      <c r="G32" s="633">
        <v>3850</v>
      </c>
      <c r="H32" s="634">
        <f t="shared" si="0"/>
        <v>510.9828123963103</v>
      </c>
      <c r="I32" s="570"/>
    </row>
    <row r="33" spans="1:9" ht="16.5" customHeight="1">
      <c r="A33" s="547" t="s">
        <v>37</v>
      </c>
      <c r="B33" s="548" t="s">
        <v>481</v>
      </c>
      <c r="C33" s="564" t="s">
        <v>482</v>
      </c>
      <c r="D33" s="564" t="s">
        <v>343</v>
      </c>
      <c r="E33" s="564">
        <v>2</v>
      </c>
      <c r="F33" s="565"/>
      <c r="G33" s="633">
        <v>878</v>
      </c>
      <c r="H33" s="634">
        <f t="shared" si="0"/>
        <v>116.53062578804168</v>
      </c>
      <c r="I33" s="570"/>
    </row>
    <row r="34" spans="1:9" ht="16.5" customHeight="1">
      <c r="A34" s="547" t="s">
        <v>109</v>
      </c>
      <c r="B34" s="548" t="s">
        <v>483</v>
      </c>
      <c r="C34" s="564" t="s">
        <v>484</v>
      </c>
      <c r="D34" s="564" t="s">
        <v>343</v>
      </c>
      <c r="E34" s="564">
        <v>1</v>
      </c>
      <c r="F34" s="565"/>
      <c r="G34" s="633">
        <v>1674</v>
      </c>
      <c r="H34" s="634">
        <f t="shared" si="0"/>
        <v>222.177981286084</v>
      </c>
      <c r="I34" s="570"/>
    </row>
    <row r="35" spans="1:9" ht="16.5" customHeight="1">
      <c r="A35" s="547" t="s">
        <v>280</v>
      </c>
      <c r="B35" s="548" t="s">
        <v>485</v>
      </c>
      <c r="C35" s="564" t="s">
        <v>486</v>
      </c>
      <c r="D35" s="564" t="s">
        <v>343</v>
      </c>
      <c r="E35" s="564">
        <v>1</v>
      </c>
      <c r="F35" s="565"/>
      <c r="G35" s="633">
        <v>1138</v>
      </c>
      <c r="H35" s="634">
        <f t="shared" si="0"/>
        <v>151.03855597584445</v>
      </c>
      <c r="I35" s="570"/>
    </row>
    <row r="36" spans="1:9" ht="16.5" customHeight="1">
      <c r="A36" s="547" t="s">
        <v>38</v>
      </c>
      <c r="B36" s="548" t="s">
        <v>487</v>
      </c>
      <c r="C36" s="564" t="s">
        <v>488</v>
      </c>
      <c r="D36" s="564" t="s">
        <v>343</v>
      </c>
      <c r="E36" s="564">
        <v>2</v>
      </c>
      <c r="F36" s="565"/>
      <c r="G36" s="633">
        <v>5666</v>
      </c>
      <c r="H36" s="634">
        <f t="shared" si="0"/>
        <v>752.0074324772712</v>
      </c>
      <c r="I36" s="570"/>
    </row>
    <row r="37" spans="1:9" ht="16.5" customHeight="1">
      <c r="A37" s="547" t="s">
        <v>39</v>
      </c>
      <c r="B37" s="548" t="s">
        <v>489</v>
      </c>
      <c r="C37" s="564" t="s">
        <v>490</v>
      </c>
      <c r="D37" s="564" t="s">
        <v>343</v>
      </c>
      <c r="E37" s="564">
        <v>2</v>
      </c>
      <c r="F37" s="565"/>
      <c r="G37" s="633">
        <v>16238</v>
      </c>
      <c r="H37" s="634">
        <f t="shared" si="0"/>
        <v>2155.1529630366977</v>
      </c>
      <c r="I37" s="570"/>
    </row>
    <row r="38" spans="1:9" ht="16.5" customHeight="1">
      <c r="A38" s="547" t="s">
        <v>40</v>
      </c>
      <c r="B38" s="548" t="s">
        <v>491</v>
      </c>
      <c r="C38" s="564" t="s">
        <v>492</v>
      </c>
      <c r="D38" s="564" t="s">
        <v>343</v>
      </c>
      <c r="E38" s="564">
        <v>2</v>
      </c>
      <c r="F38" s="565"/>
      <c r="G38" s="633">
        <v>5764</v>
      </c>
      <c r="H38" s="634">
        <f t="shared" si="0"/>
        <v>765.0142677019045</v>
      </c>
      <c r="I38" s="570"/>
    </row>
    <row r="39" spans="1:9" ht="16.5" customHeight="1">
      <c r="A39" s="547" t="s">
        <v>195</v>
      </c>
      <c r="B39" s="548" t="s">
        <v>493</v>
      </c>
      <c r="C39" s="564" t="s">
        <v>494</v>
      </c>
      <c r="D39" s="564" t="s">
        <v>343</v>
      </c>
      <c r="E39" s="564">
        <v>1</v>
      </c>
      <c r="F39" s="565"/>
      <c r="G39" s="633">
        <v>435</v>
      </c>
      <c r="H39" s="634">
        <f t="shared" si="0"/>
        <v>57.73442166036233</v>
      </c>
      <c r="I39" s="570"/>
    </row>
    <row r="40" spans="1:9" ht="16.5" customHeight="1">
      <c r="A40" s="547" t="s">
        <v>41</v>
      </c>
      <c r="B40" s="548" t="s">
        <v>495</v>
      </c>
      <c r="C40" s="564" t="s">
        <v>496</v>
      </c>
      <c r="D40" s="564" t="s">
        <v>343</v>
      </c>
      <c r="E40" s="564">
        <v>1</v>
      </c>
      <c r="F40" s="565"/>
      <c r="G40" s="633">
        <v>23525.66</v>
      </c>
      <c r="H40" s="634">
        <f t="shared" si="0"/>
        <v>3122.391665007631</v>
      </c>
      <c r="I40" s="570"/>
    </row>
    <row r="41" spans="1:9" ht="16.5" customHeight="1">
      <c r="A41" s="547" t="s">
        <v>497</v>
      </c>
      <c r="B41" s="548" t="s">
        <v>498</v>
      </c>
      <c r="C41" s="564" t="s">
        <v>499</v>
      </c>
      <c r="D41" s="564" t="s">
        <v>343</v>
      </c>
      <c r="E41" s="564">
        <v>1</v>
      </c>
      <c r="F41" s="565"/>
      <c r="G41" s="633">
        <v>1540</v>
      </c>
      <c r="H41" s="634">
        <f t="shared" si="0"/>
        <v>204.3931249585241</v>
      </c>
      <c r="I41" s="570"/>
    </row>
    <row r="42" spans="1:9" ht="16.5" customHeight="1">
      <c r="A42" s="547" t="s">
        <v>42</v>
      </c>
      <c r="B42" s="548" t="s">
        <v>500</v>
      </c>
      <c r="C42" s="564" t="s">
        <v>501</v>
      </c>
      <c r="D42" s="564" t="s">
        <v>343</v>
      </c>
      <c r="E42" s="564">
        <v>1</v>
      </c>
      <c r="F42" s="565"/>
      <c r="G42" s="633">
        <v>1265</v>
      </c>
      <c r="H42" s="634">
        <f t="shared" si="0"/>
        <v>167.89435264450194</v>
      </c>
      <c r="I42" s="570"/>
    </row>
    <row r="43" spans="1:9" ht="16.5" customHeight="1">
      <c r="A43" s="547" t="s">
        <v>43</v>
      </c>
      <c r="B43" s="548" t="s">
        <v>502</v>
      </c>
      <c r="C43" s="564" t="s">
        <v>503</v>
      </c>
      <c r="D43" s="564" t="s">
        <v>343</v>
      </c>
      <c r="E43" s="564">
        <v>1</v>
      </c>
      <c r="F43" s="565"/>
      <c r="G43" s="633">
        <v>2374</v>
      </c>
      <c r="H43" s="634">
        <f t="shared" si="0"/>
        <v>315.0839471763222</v>
      </c>
      <c r="I43" s="570"/>
    </row>
    <row r="44" spans="1:9" ht="16.5" customHeight="1">
      <c r="A44" s="547" t="s">
        <v>77</v>
      </c>
      <c r="B44" s="548" t="s">
        <v>504</v>
      </c>
      <c r="C44" s="564" t="s">
        <v>505</v>
      </c>
      <c r="D44" s="564" t="s">
        <v>343</v>
      </c>
      <c r="E44" s="564">
        <v>2</v>
      </c>
      <c r="F44" s="565"/>
      <c r="G44" s="633">
        <v>4485</v>
      </c>
      <c r="H44" s="634">
        <f t="shared" si="0"/>
        <v>595.2617957395978</v>
      </c>
      <c r="I44" s="570"/>
    </row>
    <row r="45" spans="1:9" ht="16.5" customHeight="1">
      <c r="A45" s="547" t="s">
        <v>196</v>
      </c>
      <c r="B45" s="548" t="s">
        <v>506</v>
      </c>
      <c r="C45" s="571" t="s">
        <v>507</v>
      </c>
      <c r="D45" s="571" t="s">
        <v>343</v>
      </c>
      <c r="E45" s="571">
        <v>1</v>
      </c>
      <c r="F45" s="565"/>
      <c r="G45" s="633">
        <v>9534</v>
      </c>
      <c r="H45" s="634">
        <f t="shared" si="0"/>
        <v>1265.3792554250447</v>
      </c>
      <c r="I45" s="570"/>
    </row>
    <row r="46" spans="1:9" ht="16.5" customHeight="1">
      <c r="A46" s="547" t="s">
        <v>79</v>
      </c>
      <c r="B46" s="548" t="s">
        <v>508</v>
      </c>
      <c r="C46" s="564" t="s">
        <v>509</v>
      </c>
      <c r="D46" s="564" t="s">
        <v>343</v>
      </c>
      <c r="E46" s="564">
        <v>1</v>
      </c>
      <c r="F46" s="565" t="s">
        <v>510</v>
      </c>
      <c r="G46" s="633">
        <v>4973.2</v>
      </c>
      <c r="H46" s="634">
        <f t="shared" si="0"/>
        <v>660.0570708076182</v>
      </c>
      <c r="I46" s="570"/>
    </row>
    <row r="47" spans="1:9" ht="16.5" customHeight="1">
      <c r="A47" s="547" t="s">
        <v>80</v>
      </c>
      <c r="B47" s="548" t="s">
        <v>511</v>
      </c>
      <c r="C47" s="564" t="s">
        <v>512</v>
      </c>
      <c r="D47" s="564" t="s">
        <v>343</v>
      </c>
      <c r="E47" s="564">
        <v>1</v>
      </c>
      <c r="F47" s="565"/>
      <c r="G47" s="633">
        <v>18762</v>
      </c>
      <c r="H47" s="634">
        <f t="shared" si="0"/>
        <v>2490.145331475214</v>
      </c>
      <c r="I47" s="570"/>
    </row>
    <row r="48" spans="1:9" ht="16.5" customHeight="1">
      <c r="A48" s="547" t="s">
        <v>78</v>
      </c>
      <c r="B48" s="548" t="s">
        <v>513</v>
      </c>
      <c r="C48" s="564" t="s">
        <v>514</v>
      </c>
      <c r="D48" s="564" t="s">
        <v>343</v>
      </c>
      <c r="E48" s="564">
        <v>1</v>
      </c>
      <c r="F48" s="565"/>
      <c r="G48" s="633">
        <v>2598</v>
      </c>
      <c r="H48" s="634">
        <f t="shared" si="0"/>
        <v>344.81385626119845</v>
      </c>
      <c r="I48" s="570"/>
    </row>
    <row r="49" spans="1:9" ht="16.5" customHeight="1">
      <c r="A49" s="547" t="s">
        <v>111</v>
      </c>
      <c r="B49" s="548" t="s">
        <v>515</v>
      </c>
      <c r="C49" s="564" t="s">
        <v>516</v>
      </c>
      <c r="D49" s="564" t="s">
        <v>343</v>
      </c>
      <c r="E49" s="564">
        <v>1</v>
      </c>
      <c r="F49" s="565"/>
      <c r="G49" s="633">
        <v>2971.54</v>
      </c>
      <c r="H49" s="634">
        <f t="shared" si="0"/>
        <v>394.3911341163979</v>
      </c>
      <c r="I49" s="570"/>
    </row>
    <row r="50" spans="1:9" ht="16.5" customHeight="1">
      <c r="A50" s="547" t="s">
        <v>81</v>
      </c>
      <c r="B50" s="548" t="s">
        <v>517</v>
      </c>
      <c r="C50" s="564" t="s">
        <v>518</v>
      </c>
      <c r="D50" s="564" t="s">
        <v>343</v>
      </c>
      <c r="E50" s="564">
        <v>1</v>
      </c>
      <c r="F50" s="565"/>
      <c r="G50" s="633">
        <v>3600</v>
      </c>
      <c r="H50" s="634">
        <f t="shared" si="0"/>
        <v>477.80211029265377</v>
      </c>
      <c r="I50" s="570"/>
    </row>
    <row r="51" spans="1:9" ht="16.5" customHeight="1">
      <c r="A51" s="547" t="s">
        <v>82</v>
      </c>
      <c r="B51" s="548" t="s">
        <v>519</v>
      </c>
      <c r="C51" s="564" t="s">
        <v>520</v>
      </c>
      <c r="D51" s="564" t="s">
        <v>343</v>
      </c>
      <c r="E51" s="564">
        <v>1</v>
      </c>
      <c r="F51" s="565"/>
      <c r="G51" s="633">
        <v>3960</v>
      </c>
      <c r="H51" s="634">
        <f t="shared" si="0"/>
        <v>525.5823213219192</v>
      </c>
      <c r="I51" s="570"/>
    </row>
    <row r="52" spans="1:9" ht="16.5" customHeight="1">
      <c r="A52" s="547" t="s">
        <v>83</v>
      </c>
      <c r="B52" s="548" t="s">
        <v>521</v>
      </c>
      <c r="C52" s="567" t="s">
        <v>522</v>
      </c>
      <c r="D52" s="564" t="s">
        <v>343</v>
      </c>
      <c r="E52" s="564">
        <v>1</v>
      </c>
      <c r="F52" s="565"/>
      <c r="G52" s="633">
        <v>2646.39</v>
      </c>
      <c r="H52" s="634">
        <f t="shared" si="0"/>
        <v>351.2363129603822</v>
      </c>
      <c r="I52" s="570"/>
    </row>
    <row r="53" spans="1:9" ht="16.5" customHeight="1">
      <c r="A53" s="547" t="s">
        <v>84</v>
      </c>
      <c r="B53" s="548" t="s">
        <v>523</v>
      </c>
      <c r="C53" s="564" t="s">
        <v>524</v>
      </c>
      <c r="D53" s="564" t="s">
        <v>343</v>
      </c>
      <c r="E53" s="564">
        <v>4</v>
      </c>
      <c r="F53" s="565"/>
      <c r="G53" s="633">
        <v>1520</v>
      </c>
      <c r="H53" s="634">
        <f t="shared" si="0"/>
        <v>201.7386687902316</v>
      </c>
      <c r="I53" s="570"/>
    </row>
    <row r="54" spans="1:9" ht="16.5" customHeight="1">
      <c r="A54" s="547" t="s">
        <v>85</v>
      </c>
      <c r="B54" s="548" t="s">
        <v>525</v>
      </c>
      <c r="C54" s="564" t="s">
        <v>526</v>
      </c>
      <c r="D54" s="564" t="s">
        <v>343</v>
      </c>
      <c r="E54" s="564">
        <v>1</v>
      </c>
      <c r="F54" s="565" t="s">
        <v>527</v>
      </c>
      <c r="G54" s="633">
        <v>10243</v>
      </c>
      <c r="H54" s="635">
        <f t="shared" si="0"/>
        <v>1359.4797265910147</v>
      </c>
      <c r="I54" s="629"/>
    </row>
    <row r="55" spans="1:9" ht="16.5" customHeight="1">
      <c r="A55" s="547" t="s">
        <v>86</v>
      </c>
      <c r="B55" s="573" t="s">
        <v>528</v>
      </c>
      <c r="C55" s="574" t="s">
        <v>529</v>
      </c>
      <c r="D55" s="574" t="s">
        <v>343</v>
      </c>
      <c r="E55" s="574">
        <v>1</v>
      </c>
      <c r="F55" s="575">
        <v>21904.66</v>
      </c>
      <c r="G55" s="636">
        <v>32857</v>
      </c>
      <c r="H55" s="637">
        <f t="shared" si="0"/>
        <v>4360.873316079368</v>
      </c>
      <c r="I55" s="629"/>
    </row>
    <row r="56" spans="1:9" ht="16.5" customHeight="1">
      <c r="A56" s="547"/>
      <c r="B56" s="640"/>
      <c r="C56" s="564"/>
      <c r="D56" s="564"/>
      <c r="E56" s="564"/>
      <c r="F56" s="576"/>
      <c r="G56" s="577"/>
      <c r="H56" s="578">
        <f t="shared" si="0"/>
        <v>0</v>
      </c>
      <c r="I56" s="629"/>
    </row>
    <row r="57" spans="1:9" ht="16.5" customHeight="1">
      <c r="A57" s="547" t="s">
        <v>87</v>
      </c>
      <c r="B57" s="548" t="s">
        <v>530</v>
      </c>
      <c r="C57" s="564" t="s">
        <v>531</v>
      </c>
      <c r="D57" s="564" t="s">
        <v>343</v>
      </c>
      <c r="E57" s="564">
        <v>1</v>
      </c>
      <c r="F57" s="565"/>
      <c r="G57" s="552">
        <v>10592</v>
      </c>
      <c r="H57" s="579">
        <f t="shared" si="0"/>
        <v>1405.799986727719</v>
      </c>
      <c r="I57" s="629"/>
    </row>
    <row r="58" spans="1:9" ht="16.5" customHeight="1">
      <c r="A58" s="547" t="s">
        <v>88</v>
      </c>
      <c r="B58" s="548" t="s">
        <v>532</v>
      </c>
      <c r="C58" s="564" t="s">
        <v>533</v>
      </c>
      <c r="D58" s="564" t="s">
        <v>343</v>
      </c>
      <c r="E58" s="564">
        <v>1</v>
      </c>
      <c r="F58" s="565"/>
      <c r="G58" s="552">
        <v>2159.2</v>
      </c>
      <c r="H58" s="579">
        <f t="shared" si="0"/>
        <v>286.5750879288605</v>
      </c>
      <c r="I58" s="629"/>
    </row>
    <row r="59" spans="1:9" ht="16.5" customHeight="1">
      <c r="A59" s="547" t="s">
        <v>89</v>
      </c>
      <c r="B59" s="548" t="s">
        <v>534</v>
      </c>
      <c r="C59" s="564" t="str">
        <f>'[1]2019'!B22</f>
        <v>CANON PRINTER , LASER</v>
      </c>
      <c r="D59" s="564" t="s">
        <v>343</v>
      </c>
      <c r="E59" s="564">
        <v>1</v>
      </c>
      <c r="F59" s="565"/>
      <c r="G59" s="552">
        <v>992.02</v>
      </c>
      <c r="H59" s="553">
        <f t="shared" si="0"/>
        <v>131.66368040347731</v>
      </c>
      <c r="I59" s="570"/>
    </row>
    <row r="60" spans="1:9" ht="16.5" customHeight="1">
      <c r="A60" s="547" t="s">
        <v>90</v>
      </c>
      <c r="B60" s="548" t="s">
        <v>535</v>
      </c>
      <c r="C60" s="564" t="str">
        <f>'[1]2019'!B23</f>
        <v>CANON PIXMA IP7250</v>
      </c>
      <c r="D60" s="564" t="s">
        <v>343</v>
      </c>
      <c r="E60" s="564">
        <v>1</v>
      </c>
      <c r="F60" s="565"/>
      <c r="G60" s="552">
        <v>520</v>
      </c>
      <c r="H60" s="553">
        <f t="shared" si="0"/>
        <v>69.01586037560554</v>
      </c>
      <c r="I60" s="570"/>
    </row>
    <row r="61" spans="1:9" ht="16.5" customHeight="1">
      <c r="A61" s="547" t="s">
        <v>91</v>
      </c>
      <c r="B61" s="548" t="s">
        <v>536</v>
      </c>
      <c r="C61" s="564" t="s">
        <v>537</v>
      </c>
      <c r="D61" s="564" t="s">
        <v>343</v>
      </c>
      <c r="E61" s="564">
        <v>1</v>
      </c>
      <c r="F61" s="565"/>
      <c r="G61" s="552">
        <v>5920</v>
      </c>
      <c r="H61" s="553">
        <f t="shared" si="0"/>
        <v>785.7190258145862</v>
      </c>
      <c r="I61" s="570"/>
    </row>
    <row r="62" spans="1:9" ht="16.5" customHeight="1">
      <c r="A62" s="547" t="s">
        <v>92</v>
      </c>
      <c r="B62" s="548" t="s">
        <v>538</v>
      </c>
      <c r="C62" s="557" t="s">
        <v>539</v>
      </c>
      <c r="D62" s="557" t="s">
        <v>343</v>
      </c>
      <c r="E62" s="557">
        <v>4</v>
      </c>
      <c r="F62" s="565" t="s">
        <v>540</v>
      </c>
      <c r="G62" s="552">
        <v>11760</v>
      </c>
      <c r="H62" s="553">
        <f t="shared" si="0"/>
        <v>1560.8202269560022</v>
      </c>
      <c r="I62" s="570"/>
    </row>
    <row r="63" spans="1:9" ht="16.5" customHeight="1">
      <c r="A63" s="547" t="s">
        <v>101</v>
      </c>
      <c r="B63" s="548" t="s">
        <v>541</v>
      </c>
      <c r="C63" s="564" t="s">
        <v>542</v>
      </c>
      <c r="D63" s="564" t="s">
        <v>343</v>
      </c>
      <c r="E63" s="564">
        <v>1</v>
      </c>
      <c r="F63" s="565"/>
      <c r="G63" s="552">
        <v>4428</v>
      </c>
      <c r="H63" s="553">
        <f t="shared" si="0"/>
        <v>587.6965956599641</v>
      </c>
      <c r="I63" s="570"/>
    </row>
    <row r="64" spans="1:9" ht="16.5" customHeight="1">
      <c r="A64" s="547" t="s">
        <v>93</v>
      </c>
      <c r="B64" s="548" t="s">
        <v>543</v>
      </c>
      <c r="C64" s="564" t="s">
        <v>544</v>
      </c>
      <c r="D64" s="564" t="s">
        <v>343</v>
      </c>
      <c r="E64" s="564">
        <v>1</v>
      </c>
      <c r="F64" s="565"/>
      <c r="G64" s="552">
        <v>1500</v>
      </c>
      <c r="H64" s="553">
        <f t="shared" si="0"/>
        <v>199.08421262193906</v>
      </c>
      <c r="I64" s="570"/>
    </row>
    <row r="65" spans="1:9" ht="16.5" customHeight="1">
      <c r="A65" s="547" t="s">
        <v>153</v>
      </c>
      <c r="B65" s="548" t="s">
        <v>545</v>
      </c>
      <c r="C65" s="564" t="s">
        <v>546</v>
      </c>
      <c r="D65" s="564" t="s">
        <v>343</v>
      </c>
      <c r="E65" s="564">
        <v>1</v>
      </c>
      <c r="F65" s="565"/>
      <c r="G65" s="552">
        <v>792</v>
      </c>
      <c r="H65" s="553">
        <f t="shared" si="0"/>
        <v>105.11646426438382</v>
      </c>
      <c r="I65" s="570"/>
    </row>
    <row r="66" spans="1:9" ht="16.5" customHeight="1">
      <c r="A66" s="547" t="s">
        <v>102</v>
      </c>
      <c r="B66" s="548" t="s">
        <v>547</v>
      </c>
      <c r="C66" s="564" t="s">
        <v>548</v>
      </c>
      <c r="D66" s="564" t="s">
        <v>343</v>
      </c>
      <c r="E66" s="564">
        <v>1</v>
      </c>
      <c r="F66" s="565" t="s">
        <v>549</v>
      </c>
      <c r="G66" s="552">
        <v>1000</v>
      </c>
      <c r="H66" s="553">
        <f t="shared" si="0"/>
        <v>132.72280841462606</v>
      </c>
      <c r="I66" s="570"/>
    </row>
    <row r="67" spans="1:9" ht="16.5" customHeight="1">
      <c r="A67" s="547" t="s">
        <v>94</v>
      </c>
      <c r="B67" s="548" t="s">
        <v>550</v>
      </c>
      <c r="C67" s="564" t="s">
        <v>551</v>
      </c>
      <c r="D67" s="564" t="s">
        <v>343</v>
      </c>
      <c r="E67" s="564">
        <v>1</v>
      </c>
      <c r="F67" s="565"/>
      <c r="G67" s="552">
        <v>332</v>
      </c>
      <c r="H67" s="553">
        <f t="shared" si="0"/>
        <v>44.063972393655845</v>
      </c>
      <c r="I67" s="570"/>
    </row>
    <row r="68" spans="1:9" ht="16.5" customHeight="1">
      <c r="A68" s="547" t="s">
        <v>95</v>
      </c>
      <c r="B68" s="548" t="s">
        <v>552</v>
      </c>
      <c r="C68" s="564" t="s">
        <v>553</v>
      </c>
      <c r="D68" s="564" t="s">
        <v>343</v>
      </c>
      <c r="E68" s="564">
        <v>1</v>
      </c>
      <c r="F68" s="565"/>
      <c r="G68" s="552">
        <v>1400</v>
      </c>
      <c r="H68" s="553">
        <f t="shared" si="0"/>
        <v>185.81193178047647</v>
      </c>
      <c r="I68" s="570"/>
    </row>
    <row r="69" spans="1:9" ht="16.5" customHeight="1">
      <c r="A69" s="547" t="s">
        <v>96</v>
      </c>
      <c r="B69" s="548" t="s">
        <v>554</v>
      </c>
      <c r="C69" s="580" t="s">
        <v>555</v>
      </c>
      <c r="D69" s="580" t="s">
        <v>343</v>
      </c>
      <c r="E69" s="580">
        <v>1</v>
      </c>
      <c r="F69" s="565" t="s">
        <v>556</v>
      </c>
      <c r="G69" s="552">
        <v>600</v>
      </c>
      <c r="H69" s="553">
        <f t="shared" si="0"/>
        <v>79.63368504877563</v>
      </c>
      <c r="I69" s="570"/>
    </row>
    <row r="70" spans="1:9" ht="16.5" customHeight="1">
      <c r="A70" s="547" t="s">
        <v>103</v>
      </c>
      <c r="B70" s="548" t="s">
        <v>557</v>
      </c>
      <c r="C70" s="564" t="s">
        <v>558</v>
      </c>
      <c r="D70" s="564" t="s">
        <v>343</v>
      </c>
      <c r="E70" s="564">
        <v>1</v>
      </c>
      <c r="F70" s="565" t="s">
        <v>540</v>
      </c>
      <c r="G70" s="552">
        <v>4560</v>
      </c>
      <c r="H70" s="553">
        <f t="shared" si="0"/>
        <v>605.2160063706948</v>
      </c>
      <c r="I70" s="570"/>
    </row>
    <row r="71" spans="1:9" ht="16.5" customHeight="1">
      <c r="A71" s="547" t="s">
        <v>105</v>
      </c>
      <c r="B71" s="548" t="s">
        <v>559</v>
      </c>
      <c r="C71" s="580" t="s">
        <v>560</v>
      </c>
      <c r="D71" s="580" t="s">
        <v>343</v>
      </c>
      <c r="E71" s="580">
        <v>1</v>
      </c>
      <c r="F71" s="565" t="s">
        <v>540</v>
      </c>
      <c r="G71" s="552">
        <v>3840</v>
      </c>
      <c r="H71" s="553">
        <f aca="true" t="shared" si="1" ref="H71:H101">G71/$H$4</f>
        <v>509.655584312164</v>
      </c>
      <c r="I71" s="570"/>
    </row>
    <row r="72" spans="1:9" ht="16.5" customHeight="1">
      <c r="A72" s="547" t="s">
        <v>118</v>
      </c>
      <c r="B72" s="548" t="s">
        <v>561</v>
      </c>
      <c r="C72" s="580" t="s">
        <v>562</v>
      </c>
      <c r="D72" s="580" t="s">
        <v>343</v>
      </c>
      <c r="E72" s="580">
        <v>1</v>
      </c>
      <c r="F72" s="565" t="s">
        <v>540</v>
      </c>
      <c r="G72" s="552">
        <v>5520</v>
      </c>
      <c r="H72" s="553">
        <f t="shared" si="1"/>
        <v>732.6299024487357</v>
      </c>
      <c r="I72" s="570"/>
    </row>
    <row r="73" spans="1:9" ht="16.5" customHeight="1">
      <c r="A73" s="547" t="s">
        <v>197</v>
      </c>
      <c r="B73" s="548" t="s">
        <v>563</v>
      </c>
      <c r="C73" s="567" t="s">
        <v>564</v>
      </c>
      <c r="D73" s="567" t="s">
        <v>343</v>
      </c>
      <c r="E73" s="567">
        <v>1</v>
      </c>
      <c r="F73" s="565" t="s">
        <v>540</v>
      </c>
      <c r="G73" s="552">
        <v>3293.09</v>
      </c>
      <c r="H73" s="553">
        <f t="shared" si="1"/>
        <v>437.0681531621209</v>
      </c>
      <c r="I73" s="570"/>
    </row>
    <row r="74" spans="1:9" ht="16.5" customHeight="1">
      <c r="A74" s="547" t="s">
        <v>123</v>
      </c>
      <c r="B74" s="548" t="s">
        <v>565</v>
      </c>
      <c r="C74" s="564" t="s">
        <v>566</v>
      </c>
      <c r="D74" s="564" t="s">
        <v>343</v>
      </c>
      <c r="E74" s="564">
        <v>1</v>
      </c>
      <c r="F74" s="565"/>
      <c r="G74" s="552">
        <v>168750</v>
      </c>
      <c r="H74" s="553">
        <f t="shared" si="1"/>
        <v>22396.973919968146</v>
      </c>
      <c r="I74" s="570"/>
    </row>
    <row r="75" spans="1:9" ht="16.5" customHeight="1">
      <c r="A75" s="547" t="s">
        <v>124</v>
      </c>
      <c r="B75" s="548" t="s">
        <v>567</v>
      </c>
      <c r="C75" s="564" t="s">
        <v>568</v>
      </c>
      <c r="D75" s="564" t="s">
        <v>343</v>
      </c>
      <c r="E75" s="564">
        <v>1</v>
      </c>
      <c r="F75" s="565"/>
      <c r="G75" s="552">
        <f>45000*25%+45000</f>
        <v>56250</v>
      </c>
      <c r="H75" s="553">
        <f t="shared" si="1"/>
        <v>7465.657973322715</v>
      </c>
      <c r="I75" s="570"/>
    </row>
    <row r="76" spans="1:9" ht="16.5" customHeight="1">
      <c r="A76" s="547" t="s">
        <v>129</v>
      </c>
      <c r="B76" s="548" t="s">
        <v>569</v>
      </c>
      <c r="C76" s="564" t="s">
        <v>570</v>
      </c>
      <c r="D76" s="564" t="s">
        <v>343</v>
      </c>
      <c r="E76" s="564">
        <v>35</v>
      </c>
      <c r="F76" s="565" t="s">
        <v>571</v>
      </c>
      <c r="G76" s="554"/>
      <c r="H76" s="581">
        <f t="shared" si="1"/>
        <v>0</v>
      </c>
      <c r="I76" s="630"/>
    </row>
    <row r="77" spans="1:9" ht="16.5" customHeight="1">
      <c r="A77" s="547" t="s">
        <v>132</v>
      </c>
      <c r="B77" s="548" t="s">
        <v>572</v>
      </c>
      <c r="C77" s="564" t="s">
        <v>573</v>
      </c>
      <c r="D77" s="564" t="s">
        <v>343</v>
      </c>
      <c r="E77" s="564">
        <v>3</v>
      </c>
      <c r="F77" s="565"/>
      <c r="G77" s="552">
        <v>2447.5</v>
      </c>
      <c r="H77" s="579">
        <f t="shared" si="1"/>
        <v>324.83907359479724</v>
      </c>
      <c r="I77" s="630"/>
    </row>
    <row r="78" spans="1:9" ht="16.5" customHeight="1">
      <c r="A78" s="547" t="s">
        <v>135</v>
      </c>
      <c r="B78" s="548" t="s">
        <v>574</v>
      </c>
      <c r="C78" s="564" t="s">
        <v>575</v>
      </c>
      <c r="D78" s="564" t="s">
        <v>343</v>
      </c>
      <c r="E78" s="564">
        <v>1</v>
      </c>
      <c r="F78" s="565"/>
      <c r="G78" s="552">
        <v>6710</v>
      </c>
      <c r="H78" s="579">
        <f t="shared" si="1"/>
        <v>890.5700444621408</v>
      </c>
      <c r="I78" s="630"/>
    </row>
    <row r="79" spans="1:9" ht="16.5" customHeight="1">
      <c r="A79" s="547" t="s">
        <v>150</v>
      </c>
      <c r="B79" s="548" t="s">
        <v>576</v>
      </c>
      <c r="C79" s="564" t="s">
        <v>577</v>
      </c>
      <c r="D79" s="564" t="s">
        <v>343</v>
      </c>
      <c r="E79" s="564">
        <v>1</v>
      </c>
      <c r="F79" s="565" t="s">
        <v>578</v>
      </c>
      <c r="G79" s="552">
        <v>3468</v>
      </c>
      <c r="H79" s="579">
        <f t="shared" si="1"/>
        <v>460.2826995819231</v>
      </c>
      <c r="I79" s="630"/>
    </row>
    <row r="80" spans="1:9" ht="16.5" customHeight="1">
      <c r="A80" s="547" t="s">
        <v>151</v>
      </c>
      <c r="B80" s="548" t="s">
        <v>579</v>
      </c>
      <c r="C80" s="564" t="s">
        <v>551</v>
      </c>
      <c r="D80" s="564" t="s">
        <v>343</v>
      </c>
      <c r="E80" s="564">
        <v>1</v>
      </c>
      <c r="F80" s="565"/>
      <c r="G80" s="582">
        <v>2024</v>
      </c>
      <c r="H80" s="583">
        <f t="shared" si="1"/>
        <v>268.6309642312031</v>
      </c>
      <c r="I80" s="630"/>
    </row>
    <row r="81" spans="1:9" ht="16.5" customHeight="1">
      <c r="A81" s="547" t="s">
        <v>154</v>
      </c>
      <c r="B81" s="548" t="s">
        <v>580</v>
      </c>
      <c r="C81" s="564" t="s">
        <v>581</v>
      </c>
      <c r="D81" s="564" t="s">
        <v>343</v>
      </c>
      <c r="E81" s="564">
        <v>1</v>
      </c>
      <c r="F81" s="565" t="s">
        <v>582</v>
      </c>
      <c r="G81" s="582">
        <v>3599.2</v>
      </c>
      <c r="H81" s="583">
        <f t="shared" si="1"/>
        <v>477.69593204592206</v>
      </c>
      <c r="I81" s="630"/>
    </row>
    <row r="82" spans="1:9" ht="16.5" customHeight="1">
      <c r="A82" s="547" t="s">
        <v>155</v>
      </c>
      <c r="B82" s="548" t="s">
        <v>583</v>
      </c>
      <c r="C82" s="564" t="s">
        <v>584</v>
      </c>
      <c r="D82" s="564" t="s">
        <v>343</v>
      </c>
      <c r="E82" s="564">
        <v>1</v>
      </c>
      <c r="F82" s="565" t="s">
        <v>585</v>
      </c>
      <c r="G82" s="582">
        <f>2999+899</f>
        <v>3898</v>
      </c>
      <c r="H82" s="583">
        <f t="shared" si="1"/>
        <v>517.3535072002123</v>
      </c>
      <c r="I82" s="630"/>
    </row>
    <row r="83" spans="1:9" ht="16.5" customHeight="1">
      <c r="A83" s="547" t="s">
        <v>156</v>
      </c>
      <c r="B83" s="548" t="s">
        <v>586</v>
      </c>
      <c r="C83" s="564" t="s">
        <v>587</v>
      </c>
      <c r="D83" s="564" t="s">
        <v>343</v>
      </c>
      <c r="E83" s="564">
        <v>1</v>
      </c>
      <c r="F83" s="565"/>
      <c r="G83" s="582">
        <f>1216+105+139</f>
        <v>1460</v>
      </c>
      <c r="H83" s="583">
        <f t="shared" si="1"/>
        <v>193.77530028535404</v>
      </c>
      <c r="I83" s="630"/>
    </row>
    <row r="84" spans="1:9" ht="16.5" customHeight="1">
      <c r="A84" s="547" t="s">
        <v>166</v>
      </c>
      <c r="B84" s="548" t="s">
        <v>588</v>
      </c>
      <c r="C84" s="564" t="s">
        <v>589</v>
      </c>
      <c r="D84" s="564" t="s">
        <v>343</v>
      </c>
      <c r="E84" s="564">
        <v>1</v>
      </c>
      <c r="F84" s="565"/>
      <c r="G84" s="582">
        <v>407.55</v>
      </c>
      <c r="H84" s="583">
        <f t="shared" si="1"/>
        <v>54.091180569380846</v>
      </c>
      <c r="I84" s="630"/>
    </row>
    <row r="85" spans="1:9" ht="16.5" customHeight="1">
      <c r="A85" s="547" t="s">
        <v>198</v>
      </c>
      <c r="B85" s="548" t="s">
        <v>590</v>
      </c>
      <c r="C85" s="564" t="s">
        <v>591</v>
      </c>
      <c r="D85" s="564" t="s">
        <v>343</v>
      </c>
      <c r="E85" s="564">
        <v>1</v>
      </c>
      <c r="F85" s="565"/>
      <c r="G85" s="582">
        <v>3099.99</v>
      </c>
      <c r="H85" s="583">
        <f t="shared" si="1"/>
        <v>411.43937885725654</v>
      </c>
      <c r="I85" s="630"/>
    </row>
    <row r="86" spans="1:9" ht="16.5" customHeight="1">
      <c r="A86" s="547" t="s">
        <v>201</v>
      </c>
      <c r="B86" s="548" t="s">
        <v>592</v>
      </c>
      <c r="C86" s="564" t="s">
        <v>593</v>
      </c>
      <c r="D86" s="564" t="s">
        <v>343</v>
      </c>
      <c r="E86" s="564">
        <v>1</v>
      </c>
      <c r="F86" s="565"/>
      <c r="G86" s="582">
        <v>3259</v>
      </c>
      <c r="H86" s="583">
        <f t="shared" si="1"/>
        <v>432.54363262326626</v>
      </c>
      <c r="I86" s="630"/>
    </row>
    <row r="87" spans="1:9" ht="16.5" customHeight="1">
      <c r="A87" s="547" t="s">
        <v>594</v>
      </c>
      <c r="B87" s="548" t="s">
        <v>595</v>
      </c>
      <c r="C87" s="564" t="s">
        <v>596</v>
      </c>
      <c r="D87" s="564" t="s">
        <v>343</v>
      </c>
      <c r="E87" s="564">
        <v>1</v>
      </c>
      <c r="F87" s="565"/>
      <c r="G87" s="582">
        <v>4190</v>
      </c>
      <c r="H87" s="583">
        <f t="shared" si="1"/>
        <v>556.1085672572831</v>
      </c>
      <c r="I87" s="630"/>
    </row>
    <row r="88" spans="1:9" ht="16.5" customHeight="1">
      <c r="A88" s="547" t="s">
        <v>597</v>
      </c>
      <c r="B88" s="548" t="s">
        <v>598</v>
      </c>
      <c r="C88" s="549" t="s">
        <v>599</v>
      </c>
      <c r="D88" s="564" t="s">
        <v>343</v>
      </c>
      <c r="E88" s="564">
        <v>1</v>
      </c>
      <c r="F88" s="565" t="s">
        <v>600</v>
      </c>
      <c r="G88" s="582">
        <v>4200</v>
      </c>
      <c r="H88" s="583">
        <f t="shared" si="1"/>
        <v>557.4357953414294</v>
      </c>
      <c r="I88" s="630"/>
    </row>
    <row r="89" spans="1:9" ht="16.5" customHeight="1">
      <c r="A89" s="547" t="s">
        <v>601</v>
      </c>
      <c r="B89" s="548" t="s">
        <v>602</v>
      </c>
      <c r="C89" s="549" t="s">
        <v>599</v>
      </c>
      <c r="D89" s="564" t="s">
        <v>343</v>
      </c>
      <c r="E89" s="564">
        <v>1</v>
      </c>
      <c r="F89" s="565" t="s">
        <v>600</v>
      </c>
      <c r="G89" s="582">
        <v>4800</v>
      </c>
      <c r="H89" s="583">
        <f t="shared" si="1"/>
        <v>637.0694803902051</v>
      </c>
      <c r="I89" s="630"/>
    </row>
    <row r="90" spans="1:9" ht="16.5" customHeight="1">
      <c r="A90" s="547" t="s">
        <v>603</v>
      </c>
      <c r="B90" s="548" t="s">
        <v>604</v>
      </c>
      <c r="C90" s="549" t="s">
        <v>599</v>
      </c>
      <c r="D90" s="564" t="s">
        <v>343</v>
      </c>
      <c r="E90" s="564">
        <v>1</v>
      </c>
      <c r="F90" s="565" t="s">
        <v>600</v>
      </c>
      <c r="G90" s="582">
        <v>5280</v>
      </c>
      <c r="H90" s="583">
        <f t="shared" si="1"/>
        <v>700.7764284292256</v>
      </c>
      <c r="I90" s="630"/>
    </row>
    <row r="91" spans="1:9" ht="16.5" customHeight="1">
      <c r="A91" s="547" t="s">
        <v>605</v>
      </c>
      <c r="B91" s="548" t="s">
        <v>606</v>
      </c>
      <c r="C91" s="549" t="s">
        <v>607</v>
      </c>
      <c r="D91" s="564" t="s">
        <v>343</v>
      </c>
      <c r="E91" s="564">
        <v>1</v>
      </c>
      <c r="F91" s="565" t="s">
        <v>600</v>
      </c>
      <c r="G91" s="552">
        <v>7080</v>
      </c>
      <c r="H91" s="579">
        <f t="shared" si="1"/>
        <v>939.6774835755524</v>
      </c>
      <c r="I91" s="630"/>
    </row>
    <row r="92" spans="1:9" ht="16.5" customHeight="1">
      <c r="A92" s="547" t="s">
        <v>608</v>
      </c>
      <c r="B92" s="548" t="s">
        <v>609</v>
      </c>
      <c r="C92" s="549" t="s">
        <v>610</v>
      </c>
      <c r="D92" s="564" t="s">
        <v>343</v>
      </c>
      <c r="E92" s="564">
        <v>1</v>
      </c>
      <c r="F92" s="584"/>
      <c r="G92" s="552">
        <v>1728</v>
      </c>
      <c r="H92" s="579">
        <f t="shared" si="1"/>
        <v>229.3450129404738</v>
      </c>
      <c r="I92" s="630"/>
    </row>
    <row r="93" spans="1:9" ht="16.5" customHeight="1">
      <c r="A93" s="547" t="s">
        <v>611</v>
      </c>
      <c r="B93" s="548" t="s">
        <v>612</v>
      </c>
      <c r="C93" s="549" t="s">
        <v>613</v>
      </c>
      <c r="D93" s="564" t="s">
        <v>343</v>
      </c>
      <c r="E93" s="564">
        <v>1</v>
      </c>
      <c r="F93" s="584"/>
      <c r="G93" s="552">
        <v>2760</v>
      </c>
      <c r="H93" s="579">
        <v>366.424951224368</v>
      </c>
      <c r="I93" s="630"/>
    </row>
    <row r="94" spans="1:9" ht="16.5" customHeight="1">
      <c r="A94" s="547" t="s">
        <v>614</v>
      </c>
      <c r="B94" s="548" t="s">
        <v>615</v>
      </c>
      <c r="C94" s="549" t="s">
        <v>616</v>
      </c>
      <c r="D94" s="564" t="s">
        <v>343</v>
      </c>
      <c r="E94" s="564">
        <v>1</v>
      </c>
      <c r="F94" s="584"/>
      <c r="G94" s="552">
        <v>32083.59</v>
      </c>
      <c r="H94" s="579">
        <f t="shared" si="1"/>
        <v>4258.224168823412</v>
      </c>
      <c r="I94" s="630"/>
    </row>
    <row r="95" spans="1:9" ht="16.5" customHeight="1">
      <c r="A95" s="547" t="s">
        <v>617</v>
      </c>
      <c r="B95" s="548" t="s">
        <v>618</v>
      </c>
      <c r="C95" s="549" t="s">
        <v>619</v>
      </c>
      <c r="D95" s="564" t="s">
        <v>343</v>
      </c>
      <c r="E95" s="564">
        <v>1</v>
      </c>
      <c r="F95" s="586"/>
      <c r="G95" s="552"/>
      <c r="H95" s="572">
        <v>464.53</v>
      </c>
      <c r="I95" s="630"/>
    </row>
    <row r="96" spans="1:9" ht="16.5" customHeight="1">
      <c r="A96" s="547" t="s">
        <v>620</v>
      </c>
      <c r="B96" s="548" t="s">
        <v>621</v>
      </c>
      <c r="C96" s="549" t="s">
        <v>622</v>
      </c>
      <c r="D96" s="564" t="s">
        <v>343</v>
      </c>
      <c r="E96" s="564">
        <v>1</v>
      </c>
      <c r="F96" s="586"/>
      <c r="G96" s="552"/>
      <c r="H96" s="572">
        <v>225.5</v>
      </c>
      <c r="I96" s="630"/>
    </row>
    <row r="97" spans="1:9" ht="16.5" customHeight="1">
      <c r="A97" s="547" t="s">
        <v>623</v>
      </c>
      <c r="B97" s="548" t="s">
        <v>624</v>
      </c>
      <c r="C97" s="549" t="s">
        <v>625</v>
      </c>
      <c r="D97" s="564" t="s">
        <v>343</v>
      </c>
      <c r="E97" s="564">
        <v>1</v>
      </c>
      <c r="F97" s="586" t="s">
        <v>585</v>
      </c>
      <c r="G97" s="552"/>
      <c r="H97" s="572">
        <v>265</v>
      </c>
      <c r="I97" s="630"/>
    </row>
    <row r="98" spans="1:9" ht="16.5" customHeight="1" thickBot="1">
      <c r="A98" s="585" t="s">
        <v>626</v>
      </c>
      <c r="B98" s="548" t="s">
        <v>627</v>
      </c>
      <c r="C98" s="588" t="s">
        <v>628</v>
      </c>
      <c r="D98" s="564" t="s">
        <v>343</v>
      </c>
      <c r="E98" s="564">
        <v>1</v>
      </c>
      <c r="F98" s="589" t="s">
        <v>629</v>
      </c>
      <c r="G98" s="590"/>
      <c r="H98" s="587">
        <v>457.7</v>
      </c>
      <c r="I98" s="631"/>
    </row>
    <row r="99" spans="1:9" ht="15.75" thickBot="1">
      <c r="A99" s="591"/>
      <c r="B99" s="592"/>
      <c r="C99" s="593"/>
      <c r="D99" s="594"/>
      <c r="E99" s="594"/>
      <c r="F99" s="594"/>
      <c r="G99" s="595">
        <f>SUM(G5:G94)-0.1</f>
        <v>2404593.9099999997</v>
      </c>
      <c r="H99" s="596">
        <f>SUM(H5:H98)-0.1</f>
        <v>320557.1901957662</v>
      </c>
      <c r="I99" s="597"/>
    </row>
    <row r="100" spans="1:9" ht="15.75" thickBot="1">
      <c r="A100" s="591"/>
      <c r="B100" s="592"/>
      <c r="C100" s="593"/>
      <c r="D100" s="594"/>
      <c r="E100" s="594"/>
      <c r="F100" s="594"/>
      <c r="G100" s="595"/>
      <c r="H100" s="598">
        <f t="shared" si="1"/>
        <v>0</v>
      </c>
      <c r="I100" s="597"/>
    </row>
    <row r="101" spans="1:9" ht="15">
      <c r="A101" s="599"/>
      <c r="B101" s="600"/>
      <c r="C101" s="601" t="s">
        <v>630</v>
      </c>
      <c r="D101" s="602"/>
      <c r="E101" s="602"/>
      <c r="F101" s="602"/>
      <c r="G101" s="603">
        <v>208.05</v>
      </c>
      <c r="H101" s="604">
        <f t="shared" si="1"/>
        <v>27.61298029066295</v>
      </c>
      <c r="I101" s="605"/>
    </row>
    <row r="102" spans="1:9" ht="15.75" thickBot="1">
      <c r="A102" s="606"/>
      <c r="B102" s="607"/>
      <c r="C102" s="608"/>
      <c r="D102" s="520"/>
      <c r="E102" s="520"/>
      <c r="F102" s="609"/>
      <c r="G102" s="610">
        <f>G99+G101</f>
        <v>2404801.9599999995</v>
      </c>
      <c r="H102" s="611">
        <f>H99+H101</f>
        <v>320584.8031760569</v>
      </c>
      <c r="I102" s="612">
        <v>77405.03</v>
      </c>
    </row>
    <row r="103" spans="1:9" ht="15.75" thickBot="1">
      <c r="A103" s="591"/>
      <c r="B103" s="592"/>
      <c r="C103" s="593"/>
      <c r="D103" s="594"/>
      <c r="E103" s="594"/>
      <c r="F103" s="613"/>
      <c r="G103" s="614"/>
      <c r="H103" s="598">
        <f>H102-I102</f>
        <v>243179.7731760569</v>
      </c>
      <c r="I103" s="615"/>
    </row>
    <row r="104" spans="1:9" ht="12.75">
      <c r="A104" s="616" t="s">
        <v>441</v>
      </c>
      <c r="B104" s="6" t="s">
        <v>631</v>
      </c>
      <c r="C104" s="195"/>
      <c r="D104" s="617"/>
      <c r="E104" s="617"/>
      <c r="F104" s="617"/>
      <c r="G104" s="618"/>
      <c r="H104" s="619"/>
      <c r="I104" s="620"/>
    </row>
    <row r="105" spans="1:9" ht="12.75">
      <c r="A105" s="632"/>
      <c r="B105" s="621"/>
      <c r="C105" s="195"/>
      <c r="D105" s="617"/>
      <c r="E105" s="617"/>
      <c r="F105" s="617"/>
      <c r="G105" s="622"/>
      <c r="H105" s="6"/>
      <c r="I105" s="6"/>
    </row>
    <row r="106" spans="1:9" ht="12.75">
      <c r="A106" s="65"/>
      <c r="B106" s="6" t="s">
        <v>632</v>
      </c>
      <c r="C106" s="623"/>
      <c r="D106" s="617"/>
      <c r="E106" s="617"/>
      <c r="F106" s="617"/>
      <c r="G106" s="622"/>
      <c r="H106" s="6"/>
      <c r="I106" s="6"/>
    </row>
    <row r="107" spans="1:9" ht="12.75">
      <c r="A107" s="624"/>
      <c r="B107" s="6"/>
      <c r="C107" s="435"/>
      <c r="D107" s="617"/>
      <c r="E107" s="617"/>
      <c r="F107" s="617"/>
      <c r="G107" s="622"/>
      <c r="H107" s="6"/>
      <c r="I107" s="6"/>
    </row>
    <row r="108" spans="1:9" ht="12.75">
      <c r="A108" s="624" t="s">
        <v>633</v>
      </c>
      <c r="B108" s="6"/>
      <c r="C108" s="435"/>
      <c r="D108" s="617"/>
      <c r="E108" s="617"/>
      <c r="F108" s="617"/>
      <c r="G108" s="622"/>
      <c r="H108" s="6"/>
      <c r="I108" s="6"/>
    </row>
    <row r="109" spans="1:9" ht="12.75">
      <c r="A109" s="624" t="s">
        <v>634</v>
      </c>
      <c r="B109" s="6" t="s">
        <v>635</v>
      </c>
      <c r="C109" s="435"/>
      <c r="D109" s="617"/>
      <c r="E109" s="617"/>
      <c r="F109" s="617"/>
      <c r="G109" s="622"/>
      <c r="H109" s="6"/>
      <c r="I109" s="620"/>
    </row>
    <row r="110" spans="1:9" ht="12.75">
      <c r="A110" s="624" t="s">
        <v>634</v>
      </c>
      <c r="B110" s="6" t="s">
        <v>636</v>
      </c>
      <c r="C110" s="435"/>
      <c r="D110" s="617"/>
      <c r="E110" s="617"/>
      <c r="F110" s="617"/>
      <c r="G110" s="622"/>
      <c r="H110" s="6"/>
      <c r="I110" s="620"/>
    </row>
    <row r="111" spans="1:9" ht="12.75">
      <c r="A111" s="624" t="s">
        <v>634</v>
      </c>
      <c r="B111" s="6" t="s">
        <v>637</v>
      </c>
      <c r="C111" s="435"/>
      <c r="D111" s="617"/>
      <c r="E111" s="617"/>
      <c r="F111" s="617"/>
      <c r="G111" s="622"/>
      <c r="H111" s="6"/>
      <c r="I111" s="620"/>
    </row>
    <row r="112" spans="1:9" ht="12.75">
      <c r="A112" s="624" t="s">
        <v>634</v>
      </c>
      <c r="B112" s="624" t="s">
        <v>638</v>
      </c>
      <c r="C112" s="435"/>
      <c r="D112" s="617"/>
      <c r="E112" s="617"/>
      <c r="F112" s="617"/>
      <c r="G112" s="625"/>
      <c r="H112" s="620"/>
      <c r="I112" s="620"/>
    </row>
    <row r="113" spans="1:9" ht="12.75">
      <c r="A113" s="624"/>
      <c r="B113" s="624"/>
      <c r="C113" s="435"/>
      <c r="D113" s="617"/>
      <c r="E113" s="617"/>
      <c r="F113" s="617"/>
      <c r="G113" s="625"/>
      <c r="H113" s="620"/>
      <c r="I113" s="620"/>
    </row>
    <row r="114" spans="1:9" ht="12.75">
      <c r="A114" s="638" t="s">
        <v>639</v>
      </c>
      <c r="B114" s="6"/>
      <c r="C114" s="626"/>
      <c r="D114" s="617"/>
      <c r="E114" s="617"/>
      <c r="F114" s="617"/>
      <c r="G114" s="39"/>
      <c r="H114" s="627"/>
      <c r="I114" s="620"/>
    </row>
  </sheetData>
  <sheetProtection/>
  <mergeCells count="5">
    <mergeCell ref="A1:C1"/>
    <mergeCell ref="D1:D2"/>
    <mergeCell ref="E1:G1"/>
    <mergeCell ref="A2:C2"/>
    <mergeCell ref="F2:G2"/>
  </mergeCells>
  <printOptions/>
  <pageMargins left="0.7086614173228347" right="0.7086614173228347" top="0.7480314960629921" bottom="0.7480314960629921" header="0.31496062992125984" footer="0.31496062992125984"/>
  <pageSetup horizontalDpi="600" verticalDpi="600" orientation="portrait" paperSize="9" r:id="rId3"/>
  <headerFooter>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K140"/>
  <sheetViews>
    <sheetView zoomScalePageLayoutView="0" workbookViewId="0" topLeftCell="A100">
      <selection activeCell="F139" sqref="F139"/>
    </sheetView>
  </sheetViews>
  <sheetFormatPr defaultColWidth="9.140625" defaultRowHeight="12.75"/>
  <cols>
    <col min="1" max="1" width="2.28125" style="642" customWidth="1"/>
    <col min="2" max="2" width="10.8515625" style="642" customWidth="1"/>
    <col min="3" max="3" width="1.8515625" style="642" customWidth="1"/>
    <col min="4" max="4" width="3.421875" style="642" customWidth="1"/>
    <col min="5" max="5" width="17.00390625" style="642" customWidth="1"/>
    <col min="6" max="6" width="26.00390625" style="642" customWidth="1"/>
    <col min="7" max="7" width="14.8515625" style="642" customWidth="1"/>
    <col min="8" max="8" width="15.140625" style="642" customWidth="1" collapsed="1"/>
    <col min="9" max="9" width="3.28125" style="642" customWidth="1"/>
    <col min="10" max="10" width="12.00390625" style="642" customWidth="1" collapsed="1"/>
    <col min="11" max="11" width="3.8515625" style="642" customWidth="1" collapsed="1"/>
    <col min="12" max="16384" width="9.140625" style="641" customWidth="1"/>
  </cols>
  <sheetData>
    <row r="1" ht="12.75" customHeight="1">
      <c r="D1" s="643" t="s">
        <v>258</v>
      </c>
    </row>
    <row r="2" ht="12.75" customHeight="1">
      <c r="D2" s="643" t="s">
        <v>381</v>
      </c>
    </row>
    <row r="3" ht="12.75" customHeight="1">
      <c r="D3" s="643" t="s">
        <v>382</v>
      </c>
    </row>
    <row r="4" ht="12.75" customHeight="1">
      <c r="D4" s="643" t="s">
        <v>383</v>
      </c>
    </row>
    <row r="5" spans="4:6" ht="17.25" customHeight="1">
      <c r="D5" s="643" t="s">
        <v>384</v>
      </c>
      <c r="F5" s="644" t="s">
        <v>385</v>
      </c>
    </row>
    <row r="6" ht="12" customHeight="1">
      <c r="B6" s="645" t="s">
        <v>640</v>
      </c>
    </row>
    <row r="7" ht="12" customHeight="1">
      <c r="B7" s="645" t="s">
        <v>641</v>
      </c>
    </row>
    <row r="8" ht="12" customHeight="1">
      <c r="B8" s="645" t="s">
        <v>642</v>
      </c>
    </row>
    <row r="9" spans="1:10" ht="11.25" customHeight="1">
      <c r="A9" s="645" t="s">
        <v>389</v>
      </c>
      <c r="C9" s="645" t="s">
        <v>390</v>
      </c>
      <c r="G9" s="646" t="s">
        <v>391</v>
      </c>
      <c r="H9" s="646" t="s">
        <v>392</v>
      </c>
      <c r="J9" s="646" t="s">
        <v>393</v>
      </c>
    </row>
    <row r="10" spans="1:11" ht="12" customHeight="1">
      <c r="A10" s="647"/>
      <c r="B10" s="648">
        <v>3</v>
      </c>
      <c r="C10" s="649" t="s">
        <v>643</v>
      </c>
      <c r="D10" s="647"/>
      <c r="E10" s="647"/>
      <c r="F10" s="647"/>
      <c r="G10" s="650">
        <v>0</v>
      </c>
      <c r="H10" s="651">
        <v>12989.24</v>
      </c>
      <c r="I10" s="647"/>
      <c r="J10" s="652">
        <v>-12989.24</v>
      </c>
      <c r="K10" s="647"/>
    </row>
    <row r="11" spans="1:11" ht="12" customHeight="1">
      <c r="A11" s="653"/>
      <c r="B11" s="648">
        <v>7</v>
      </c>
      <c r="C11" s="649" t="s">
        <v>644</v>
      </c>
      <c r="D11" s="653"/>
      <c r="E11" s="653"/>
      <c r="F11" s="653"/>
      <c r="G11" s="650">
        <v>0</v>
      </c>
      <c r="H11" s="654">
        <v>1841.16</v>
      </c>
      <c r="I11" s="653"/>
      <c r="J11" s="655">
        <v>-1841.16</v>
      </c>
      <c r="K11" s="653"/>
    </row>
    <row r="12" spans="1:11" ht="12" customHeight="1">
      <c r="A12" s="647"/>
      <c r="B12" s="648">
        <v>8</v>
      </c>
      <c r="C12" s="649" t="s">
        <v>394</v>
      </c>
      <c r="D12" s="647"/>
      <c r="E12" s="647"/>
      <c r="F12" s="647"/>
      <c r="G12" s="650">
        <v>0</v>
      </c>
      <c r="H12" s="654">
        <v>5929.3</v>
      </c>
      <c r="I12" s="647"/>
      <c r="J12" s="655">
        <v>-5929.3</v>
      </c>
      <c r="K12" s="647"/>
    </row>
    <row r="13" spans="1:11" ht="12" customHeight="1">
      <c r="A13" s="653"/>
      <c r="B13" s="648">
        <v>9</v>
      </c>
      <c r="C13" s="649" t="s">
        <v>645</v>
      </c>
      <c r="D13" s="653"/>
      <c r="E13" s="653"/>
      <c r="F13" s="653"/>
      <c r="G13" s="650">
        <v>0</v>
      </c>
      <c r="H13" s="654">
        <v>1301.05</v>
      </c>
      <c r="I13" s="653"/>
      <c r="J13" s="655">
        <v>-1301.05</v>
      </c>
      <c r="K13" s="653"/>
    </row>
    <row r="14" spans="1:11" ht="12" customHeight="1">
      <c r="A14" s="647"/>
      <c r="B14" s="648">
        <v>10</v>
      </c>
      <c r="C14" s="649" t="s">
        <v>646</v>
      </c>
      <c r="D14" s="647"/>
      <c r="E14" s="647"/>
      <c r="F14" s="647"/>
      <c r="G14" s="650">
        <v>0</v>
      </c>
      <c r="H14" s="651">
        <v>18207.15</v>
      </c>
      <c r="I14" s="647"/>
      <c r="J14" s="652">
        <v>-18207.15</v>
      </c>
      <c r="K14" s="647"/>
    </row>
    <row r="15" spans="1:11" ht="12" customHeight="1">
      <c r="A15" s="653"/>
      <c r="B15" s="648">
        <v>12</v>
      </c>
      <c r="C15" s="649" t="s">
        <v>647</v>
      </c>
      <c r="D15" s="653"/>
      <c r="E15" s="653"/>
      <c r="F15" s="653"/>
      <c r="G15" s="650">
        <v>0</v>
      </c>
      <c r="H15" s="654">
        <v>4739.28</v>
      </c>
      <c r="I15" s="653"/>
      <c r="J15" s="655">
        <v>-4739.28</v>
      </c>
      <c r="K15" s="653"/>
    </row>
    <row r="16" spans="1:11" ht="12" customHeight="1">
      <c r="A16" s="647"/>
      <c r="B16" s="648">
        <v>17</v>
      </c>
      <c r="C16" s="649" t="s">
        <v>648</v>
      </c>
      <c r="D16" s="647"/>
      <c r="E16" s="647"/>
      <c r="F16" s="647"/>
      <c r="G16" s="650">
        <v>0</v>
      </c>
      <c r="H16" s="651">
        <v>11533.69</v>
      </c>
      <c r="I16" s="647"/>
      <c r="J16" s="652">
        <v>-11533.69</v>
      </c>
      <c r="K16" s="647"/>
    </row>
    <row r="17" spans="1:11" ht="12" customHeight="1">
      <c r="A17" s="653"/>
      <c r="B17" s="648">
        <v>20</v>
      </c>
      <c r="C17" s="649" t="s">
        <v>395</v>
      </c>
      <c r="D17" s="653"/>
      <c r="E17" s="653"/>
      <c r="F17" s="653"/>
      <c r="G17" s="650">
        <v>0</v>
      </c>
      <c r="H17" s="656">
        <v>789.04</v>
      </c>
      <c r="I17" s="653"/>
      <c r="J17" s="657">
        <v>-789.04</v>
      </c>
      <c r="K17" s="653"/>
    </row>
    <row r="18" spans="1:11" ht="12" customHeight="1">
      <c r="A18" s="647"/>
      <c r="B18" s="648">
        <v>21</v>
      </c>
      <c r="C18" s="649" t="s">
        <v>649</v>
      </c>
      <c r="D18" s="647"/>
      <c r="E18" s="647"/>
      <c r="F18" s="647"/>
      <c r="G18" s="650">
        <v>0</v>
      </c>
      <c r="H18" s="654">
        <v>2775.54</v>
      </c>
      <c r="I18" s="647"/>
      <c r="J18" s="655">
        <v>-2775.54</v>
      </c>
      <c r="K18" s="647"/>
    </row>
    <row r="19" spans="1:11" ht="12" customHeight="1">
      <c r="A19" s="653"/>
      <c r="B19" s="648">
        <v>22</v>
      </c>
      <c r="C19" s="649" t="s">
        <v>650</v>
      </c>
      <c r="D19" s="653"/>
      <c r="E19" s="653"/>
      <c r="F19" s="653"/>
      <c r="G19" s="650">
        <v>0</v>
      </c>
      <c r="H19" s="654">
        <v>1006.71</v>
      </c>
      <c r="I19" s="653"/>
      <c r="J19" s="655">
        <v>-1006.71</v>
      </c>
      <c r="K19" s="653"/>
    </row>
    <row r="20" spans="1:11" ht="12" customHeight="1">
      <c r="A20" s="647"/>
      <c r="B20" s="648">
        <v>23</v>
      </c>
      <c r="C20" s="649" t="s">
        <v>651</v>
      </c>
      <c r="D20" s="647"/>
      <c r="E20" s="647"/>
      <c r="F20" s="647"/>
      <c r="G20" s="650">
        <v>0</v>
      </c>
      <c r="H20" s="654">
        <v>2916.51</v>
      </c>
      <c r="I20" s="647"/>
      <c r="J20" s="655">
        <v>-2916.51</v>
      </c>
      <c r="K20" s="647"/>
    </row>
    <row r="21" spans="1:11" ht="12" customHeight="1">
      <c r="A21" s="653"/>
      <c r="B21" s="648">
        <v>24</v>
      </c>
      <c r="C21" s="649" t="s">
        <v>652</v>
      </c>
      <c r="D21" s="653"/>
      <c r="E21" s="653"/>
      <c r="F21" s="653"/>
      <c r="G21" s="650">
        <v>0</v>
      </c>
      <c r="H21" s="654">
        <v>3691</v>
      </c>
      <c r="I21" s="653"/>
      <c r="J21" s="655">
        <v>-3691</v>
      </c>
      <c r="K21" s="653"/>
    </row>
    <row r="22" spans="1:11" ht="12" customHeight="1">
      <c r="A22" s="647"/>
      <c r="B22" s="648">
        <v>25</v>
      </c>
      <c r="C22" s="649" t="s">
        <v>653</v>
      </c>
      <c r="D22" s="647"/>
      <c r="E22" s="647"/>
      <c r="F22" s="647"/>
      <c r="G22" s="650">
        <v>0</v>
      </c>
      <c r="H22" s="656">
        <v>686.72</v>
      </c>
      <c r="I22" s="647"/>
      <c r="J22" s="657">
        <v>-686.72</v>
      </c>
      <c r="K22" s="647"/>
    </row>
    <row r="23" spans="1:11" ht="12" customHeight="1">
      <c r="A23" s="653"/>
      <c r="B23" s="648">
        <v>27</v>
      </c>
      <c r="C23" s="649" t="s">
        <v>654</v>
      </c>
      <c r="D23" s="653"/>
      <c r="E23" s="653"/>
      <c r="F23" s="653"/>
      <c r="G23" s="650">
        <v>0</v>
      </c>
      <c r="H23" s="654">
        <v>1403.26</v>
      </c>
      <c r="I23" s="653"/>
      <c r="J23" s="655">
        <v>-1403.26</v>
      </c>
      <c r="K23" s="653"/>
    </row>
    <row r="24" spans="1:11" ht="12" customHeight="1">
      <c r="A24" s="647"/>
      <c r="B24" s="648">
        <v>29</v>
      </c>
      <c r="C24" s="649" t="s">
        <v>655</v>
      </c>
      <c r="D24" s="647"/>
      <c r="E24" s="647"/>
      <c r="F24" s="647"/>
      <c r="G24" s="650">
        <v>0</v>
      </c>
      <c r="H24" s="656">
        <v>212.4</v>
      </c>
      <c r="I24" s="647"/>
      <c r="J24" s="657">
        <v>-212.4</v>
      </c>
      <c r="K24" s="647"/>
    </row>
    <row r="25" spans="1:11" ht="12" customHeight="1">
      <c r="A25" s="653"/>
      <c r="B25" s="648">
        <v>30</v>
      </c>
      <c r="C25" s="649" t="s">
        <v>656</v>
      </c>
      <c r="D25" s="653"/>
      <c r="E25" s="653"/>
      <c r="F25" s="653"/>
      <c r="G25" s="650">
        <v>0</v>
      </c>
      <c r="H25" s="656">
        <v>385.41</v>
      </c>
      <c r="I25" s="653"/>
      <c r="J25" s="657">
        <v>-385.41</v>
      </c>
      <c r="K25" s="653"/>
    </row>
    <row r="26" spans="1:11" ht="12" customHeight="1">
      <c r="A26" s="647"/>
      <c r="B26" s="648">
        <v>32</v>
      </c>
      <c r="C26" s="649" t="s">
        <v>657</v>
      </c>
      <c r="D26" s="647"/>
      <c r="E26" s="647"/>
      <c r="F26" s="647"/>
      <c r="G26" s="650">
        <v>0</v>
      </c>
      <c r="H26" s="656">
        <v>128.5</v>
      </c>
      <c r="I26" s="647"/>
      <c r="J26" s="657">
        <v>-128.5</v>
      </c>
      <c r="K26" s="647"/>
    </row>
    <row r="27" spans="1:11" ht="12" customHeight="1">
      <c r="A27" s="653"/>
      <c r="B27" s="648">
        <v>34</v>
      </c>
      <c r="C27" s="649" t="s">
        <v>658</v>
      </c>
      <c r="D27" s="653"/>
      <c r="E27" s="653"/>
      <c r="F27" s="653"/>
      <c r="G27" s="650">
        <v>0</v>
      </c>
      <c r="H27" s="656">
        <v>928.6</v>
      </c>
      <c r="I27" s="653"/>
      <c r="J27" s="657">
        <v>-928.6</v>
      </c>
      <c r="K27" s="653"/>
    </row>
    <row r="28" spans="1:11" ht="12" customHeight="1">
      <c r="A28" s="647"/>
      <c r="B28" s="648">
        <v>35</v>
      </c>
      <c r="C28" s="649" t="s">
        <v>659</v>
      </c>
      <c r="D28" s="647"/>
      <c r="E28" s="647"/>
      <c r="F28" s="647"/>
      <c r="G28" s="650">
        <v>0</v>
      </c>
      <c r="H28" s="656">
        <v>615.87</v>
      </c>
      <c r="I28" s="647"/>
      <c r="J28" s="657">
        <v>-615.87</v>
      </c>
      <c r="K28" s="647"/>
    </row>
    <row r="29" spans="1:11" ht="12" customHeight="1">
      <c r="A29" s="653"/>
      <c r="B29" s="648">
        <v>36</v>
      </c>
      <c r="C29" s="649" t="s">
        <v>660</v>
      </c>
      <c r="D29" s="653"/>
      <c r="E29" s="653"/>
      <c r="F29" s="653"/>
      <c r="G29" s="650">
        <v>0</v>
      </c>
      <c r="H29" s="654">
        <v>1686.5</v>
      </c>
      <c r="I29" s="653"/>
      <c r="J29" s="655">
        <v>-1686.5</v>
      </c>
      <c r="K29" s="653"/>
    </row>
    <row r="30" spans="1:11" ht="12" customHeight="1">
      <c r="A30" s="647"/>
      <c r="B30" s="648">
        <v>37</v>
      </c>
      <c r="C30" s="649" t="s">
        <v>661</v>
      </c>
      <c r="D30" s="647"/>
      <c r="E30" s="647"/>
      <c r="F30" s="647"/>
      <c r="G30" s="650">
        <v>0</v>
      </c>
      <c r="H30" s="654">
        <v>2987.66</v>
      </c>
      <c r="I30" s="647"/>
      <c r="J30" s="655">
        <v>-2987.66</v>
      </c>
      <c r="K30" s="647"/>
    </row>
    <row r="31" spans="1:11" ht="12" customHeight="1">
      <c r="A31" s="653"/>
      <c r="B31" s="648">
        <v>38</v>
      </c>
      <c r="C31" s="649" t="s">
        <v>662</v>
      </c>
      <c r="D31" s="653"/>
      <c r="E31" s="653"/>
      <c r="F31" s="653"/>
      <c r="G31" s="650">
        <v>0</v>
      </c>
      <c r="H31" s="654">
        <v>1696.95</v>
      </c>
      <c r="I31" s="653"/>
      <c r="J31" s="655">
        <v>-1696.95</v>
      </c>
      <c r="K31" s="653"/>
    </row>
    <row r="32" spans="1:11" ht="12" customHeight="1">
      <c r="A32" s="647"/>
      <c r="B32" s="648">
        <v>39</v>
      </c>
      <c r="C32" s="649" t="s">
        <v>663</v>
      </c>
      <c r="D32" s="647"/>
      <c r="E32" s="647"/>
      <c r="F32" s="647"/>
      <c r="G32" s="650">
        <v>0</v>
      </c>
      <c r="H32" s="654">
        <v>2656.9500000000003</v>
      </c>
      <c r="I32" s="647"/>
      <c r="J32" s="655">
        <v>-2656.9500000000003</v>
      </c>
      <c r="K32" s="647"/>
    </row>
    <row r="33" spans="1:11" ht="12" customHeight="1">
      <c r="A33" s="653"/>
      <c r="B33" s="648">
        <v>40</v>
      </c>
      <c r="C33" s="649" t="s">
        <v>664</v>
      </c>
      <c r="D33" s="653"/>
      <c r="E33" s="653"/>
      <c r="F33" s="653"/>
      <c r="G33" s="650">
        <v>0</v>
      </c>
      <c r="H33" s="654">
        <v>1675.08</v>
      </c>
      <c r="I33" s="653"/>
      <c r="J33" s="655">
        <v>-1675.08</v>
      </c>
      <c r="K33" s="653"/>
    </row>
    <row r="34" spans="1:11" ht="12" customHeight="1">
      <c r="A34" s="647"/>
      <c r="B34" s="648">
        <v>41</v>
      </c>
      <c r="C34" s="649" t="s">
        <v>665</v>
      </c>
      <c r="D34" s="647"/>
      <c r="E34" s="647"/>
      <c r="F34" s="647"/>
      <c r="G34" s="650">
        <v>0</v>
      </c>
      <c r="H34" s="654">
        <v>5075.53</v>
      </c>
      <c r="I34" s="647"/>
      <c r="J34" s="655">
        <v>-5075.53</v>
      </c>
      <c r="K34" s="647"/>
    </row>
    <row r="35" spans="1:11" ht="12" customHeight="1">
      <c r="A35" s="653"/>
      <c r="B35" s="648">
        <v>42</v>
      </c>
      <c r="C35" s="649" t="s">
        <v>666</v>
      </c>
      <c r="D35" s="653"/>
      <c r="E35" s="653"/>
      <c r="F35" s="653"/>
      <c r="G35" s="650">
        <v>0</v>
      </c>
      <c r="H35" s="654">
        <v>8524.42</v>
      </c>
      <c r="I35" s="653"/>
      <c r="J35" s="655">
        <v>-8524.42</v>
      </c>
      <c r="K35" s="653"/>
    </row>
    <row r="36" spans="1:11" ht="12" customHeight="1">
      <c r="A36" s="647"/>
      <c r="B36" s="648">
        <v>44</v>
      </c>
      <c r="C36" s="649" t="s">
        <v>667</v>
      </c>
      <c r="D36" s="647"/>
      <c r="E36" s="647"/>
      <c r="F36" s="647"/>
      <c r="G36" s="650">
        <v>0</v>
      </c>
      <c r="H36" s="658">
        <v>93.73</v>
      </c>
      <c r="I36" s="647"/>
      <c r="J36" s="659">
        <v>-93.73</v>
      </c>
      <c r="K36" s="647"/>
    </row>
    <row r="37" spans="1:11" ht="12" customHeight="1">
      <c r="A37" s="653"/>
      <c r="B37" s="648">
        <v>45</v>
      </c>
      <c r="C37" s="649" t="s">
        <v>668</v>
      </c>
      <c r="D37" s="653"/>
      <c r="E37" s="653"/>
      <c r="F37" s="653"/>
      <c r="G37" s="650">
        <v>0</v>
      </c>
      <c r="H37" s="656">
        <v>316.47</v>
      </c>
      <c r="I37" s="653"/>
      <c r="J37" s="657">
        <v>-316.47</v>
      </c>
      <c r="K37" s="653"/>
    </row>
    <row r="38" spans="1:11" ht="12" customHeight="1">
      <c r="A38" s="647"/>
      <c r="B38" s="648">
        <v>46</v>
      </c>
      <c r="C38" s="649" t="s">
        <v>669</v>
      </c>
      <c r="D38" s="647"/>
      <c r="E38" s="647"/>
      <c r="F38" s="647"/>
      <c r="G38" s="650">
        <v>0</v>
      </c>
      <c r="H38" s="654">
        <v>1791.79</v>
      </c>
      <c r="I38" s="647"/>
      <c r="J38" s="655">
        <v>-1791.79</v>
      </c>
      <c r="K38" s="647"/>
    </row>
    <row r="39" spans="1:11" ht="12" customHeight="1">
      <c r="A39" s="653"/>
      <c r="B39" s="648">
        <v>48</v>
      </c>
      <c r="C39" s="649" t="s">
        <v>670</v>
      </c>
      <c r="D39" s="653"/>
      <c r="E39" s="653"/>
      <c r="F39" s="653"/>
      <c r="G39" s="650">
        <v>0</v>
      </c>
      <c r="H39" s="656">
        <v>193.21</v>
      </c>
      <c r="I39" s="653"/>
      <c r="J39" s="657">
        <v>-193.21</v>
      </c>
      <c r="K39" s="653"/>
    </row>
    <row r="40" spans="1:11" ht="12" customHeight="1">
      <c r="A40" s="647"/>
      <c r="B40" s="648">
        <v>49</v>
      </c>
      <c r="C40" s="649" t="s">
        <v>671</v>
      </c>
      <c r="D40" s="647"/>
      <c r="E40" s="647"/>
      <c r="F40" s="647"/>
      <c r="G40" s="650">
        <v>0</v>
      </c>
      <c r="H40" s="656">
        <v>189.57</v>
      </c>
      <c r="I40" s="647"/>
      <c r="J40" s="657">
        <v>-189.57</v>
      </c>
      <c r="K40" s="647"/>
    </row>
    <row r="41" spans="1:11" ht="12" customHeight="1">
      <c r="A41" s="653"/>
      <c r="B41" s="648">
        <v>51</v>
      </c>
      <c r="C41" s="649" t="s">
        <v>672</v>
      </c>
      <c r="D41" s="653"/>
      <c r="E41" s="653"/>
      <c r="F41" s="653"/>
      <c r="G41" s="650">
        <v>0</v>
      </c>
      <c r="H41" s="656">
        <v>572.34</v>
      </c>
      <c r="I41" s="653"/>
      <c r="J41" s="657">
        <v>-572.34</v>
      </c>
      <c r="K41" s="653"/>
    </row>
    <row r="42" spans="1:11" ht="12" customHeight="1">
      <c r="A42" s="647"/>
      <c r="B42" s="648">
        <v>52</v>
      </c>
      <c r="C42" s="649" t="s">
        <v>673</v>
      </c>
      <c r="D42" s="647"/>
      <c r="E42" s="647"/>
      <c r="F42" s="647"/>
      <c r="G42" s="650">
        <v>0</v>
      </c>
      <c r="H42" s="656">
        <v>873.23</v>
      </c>
      <c r="I42" s="647"/>
      <c r="J42" s="657">
        <v>-873.23</v>
      </c>
      <c r="K42" s="647"/>
    </row>
    <row r="43" spans="1:11" ht="12" customHeight="1">
      <c r="A43" s="653"/>
      <c r="B43" s="648">
        <v>53</v>
      </c>
      <c r="C43" s="649" t="s">
        <v>674</v>
      </c>
      <c r="D43" s="653"/>
      <c r="E43" s="653"/>
      <c r="F43" s="653"/>
      <c r="G43" s="650">
        <v>0</v>
      </c>
      <c r="H43" s="658">
        <v>53.1</v>
      </c>
      <c r="I43" s="653"/>
      <c r="J43" s="659">
        <v>-53.1</v>
      </c>
      <c r="K43" s="653"/>
    </row>
    <row r="44" spans="1:11" ht="12" customHeight="1">
      <c r="A44" s="647"/>
      <c r="B44" s="648">
        <v>55</v>
      </c>
      <c r="C44" s="649" t="s">
        <v>675</v>
      </c>
      <c r="D44" s="647"/>
      <c r="E44" s="647"/>
      <c r="F44" s="647"/>
      <c r="G44" s="650">
        <v>0</v>
      </c>
      <c r="H44" s="651">
        <v>12684.970000000001</v>
      </c>
      <c r="I44" s="647"/>
      <c r="J44" s="652">
        <v>-12684.970000000001</v>
      </c>
      <c r="K44" s="647"/>
    </row>
    <row r="45" spans="1:11" ht="12" customHeight="1">
      <c r="A45" s="653"/>
      <c r="B45" s="648">
        <v>56</v>
      </c>
      <c r="C45" s="649" t="s">
        <v>396</v>
      </c>
      <c r="D45" s="653"/>
      <c r="E45" s="653"/>
      <c r="F45" s="653"/>
      <c r="G45" s="650">
        <v>0</v>
      </c>
      <c r="H45" s="654">
        <v>1410.34</v>
      </c>
      <c r="I45" s="653"/>
      <c r="J45" s="655">
        <v>-1410.34</v>
      </c>
      <c r="K45" s="653"/>
    </row>
    <row r="46" spans="1:11" ht="12" customHeight="1">
      <c r="A46" s="647"/>
      <c r="B46" s="648">
        <v>57</v>
      </c>
      <c r="C46" s="649" t="s">
        <v>676</v>
      </c>
      <c r="D46" s="647"/>
      <c r="E46" s="647"/>
      <c r="F46" s="647"/>
      <c r="G46" s="650">
        <v>0</v>
      </c>
      <c r="H46" s="654">
        <v>3796.25</v>
      </c>
      <c r="I46" s="647"/>
      <c r="J46" s="655">
        <v>-3796.25</v>
      </c>
      <c r="K46" s="647"/>
    </row>
    <row r="47" spans="1:11" ht="12" customHeight="1">
      <c r="A47" s="653"/>
      <c r="B47" s="648">
        <v>58</v>
      </c>
      <c r="C47" s="649" t="s">
        <v>677</v>
      </c>
      <c r="D47" s="653"/>
      <c r="E47" s="653"/>
      <c r="F47" s="653"/>
      <c r="G47" s="650">
        <v>0</v>
      </c>
      <c r="H47" s="654">
        <v>3901.84</v>
      </c>
      <c r="I47" s="653"/>
      <c r="J47" s="655">
        <v>-3901.84</v>
      </c>
      <c r="K47" s="653"/>
    </row>
    <row r="48" spans="1:11" ht="12" customHeight="1">
      <c r="A48" s="647"/>
      <c r="B48" s="648">
        <v>59</v>
      </c>
      <c r="C48" s="649" t="s">
        <v>678</v>
      </c>
      <c r="D48" s="647"/>
      <c r="E48" s="647"/>
      <c r="F48" s="647"/>
      <c r="G48" s="650">
        <v>0</v>
      </c>
      <c r="H48" s="654">
        <v>4659.7300000000005</v>
      </c>
      <c r="I48" s="647"/>
      <c r="J48" s="655">
        <v>-4659.7300000000005</v>
      </c>
      <c r="K48" s="647"/>
    </row>
    <row r="49" spans="1:11" ht="12" customHeight="1">
      <c r="A49" s="653"/>
      <c r="B49" s="648">
        <v>60</v>
      </c>
      <c r="C49" s="649" t="s">
        <v>679</v>
      </c>
      <c r="D49" s="653"/>
      <c r="E49" s="653"/>
      <c r="F49" s="653"/>
      <c r="G49" s="650">
        <v>0</v>
      </c>
      <c r="H49" s="654">
        <v>7268.84</v>
      </c>
      <c r="I49" s="653"/>
      <c r="J49" s="655">
        <v>-7268.84</v>
      </c>
      <c r="K49" s="653"/>
    </row>
    <row r="50" spans="1:11" ht="12" customHeight="1">
      <c r="A50" s="647"/>
      <c r="B50" s="648">
        <v>61</v>
      </c>
      <c r="C50" s="649" t="s">
        <v>680</v>
      </c>
      <c r="D50" s="647"/>
      <c r="E50" s="647"/>
      <c r="F50" s="647"/>
      <c r="G50" s="650">
        <v>0</v>
      </c>
      <c r="H50" s="656">
        <v>383.21000000000004</v>
      </c>
      <c r="I50" s="647"/>
      <c r="J50" s="657">
        <v>-383.21000000000004</v>
      </c>
      <c r="K50" s="647"/>
    </row>
    <row r="51" spans="1:11" ht="12" customHeight="1">
      <c r="A51" s="653"/>
      <c r="B51" s="648">
        <v>62</v>
      </c>
      <c r="C51" s="649" t="s">
        <v>681</v>
      </c>
      <c r="D51" s="653"/>
      <c r="E51" s="653"/>
      <c r="F51" s="653"/>
      <c r="G51" s="650">
        <v>0</v>
      </c>
      <c r="H51" s="656">
        <v>380.6</v>
      </c>
      <c r="I51" s="653"/>
      <c r="J51" s="657">
        <v>-380.6</v>
      </c>
      <c r="K51" s="653"/>
    </row>
    <row r="52" spans="1:11" ht="12" customHeight="1">
      <c r="A52" s="647"/>
      <c r="B52" s="648">
        <v>63</v>
      </c>
      <c r="C52" s="649" t="s">
        <v>682</v>
      </c>
      <c r="D52" s="647"/>
      <c r="E52" s="647"/>
      <c r="F52" s="647"/>
      <c r="G52" s="650">
        <v>0</v>
      </c>
      <c r="H52" s="654">
        <v>1679.6100000000001</v>
      </c>
      <c r="I52" s="647"/>
      <c r="J52" s="655">
        <v>-1679.6100000000001</v>
      </c>
      <c r="K52" s="647"/>
    </row>
    <row r="53" spans="1:11" ht="12" customHeight="1">
      <c r="A53" s="653"/>
      <c r="B53" s="648">
        <v>64</v>
      </c>
      <c r="C53" s="649" t="s">
        <v>683</v>
      </c>
      <c r="D53" s="653"/>
      <c r="E53" s="653"/>
      <c r="F53" s="653"/>
      <c r="G53" s="650">
        <v>0</v>
      </c>
      <c r="H53" s="654">
        <v>1876.99</v>
      </c>
      <c r="I53" s="653"/>
      <c r="J53" s="655">
        <v>-1876.99</v>
      </c>
      <c r="K53" s="653"/>
    </row>
    <row r="54" spans="1:11" ht="12" customHeight="1">
      <c r="A54" s="647"/>
      <c r="B54" s="648">
        <v>65</v>
      </c>
      <c r="C54" s="649" t="s">
        <v>684</v>
      </c>
      <c r="D54" s="647"/>
      <c r="E54" s="647"/>
      <c r="F54" s="647"/>
      <c r="G54" s="650">
        <v>0</v>
      </c>
      <c r="H54" s="656">
        <v>309.02</v>
      </c>
      <c r="I54" s="647"/>
      <c r="J54" s="657">
        <v>-309.02</v>
      </c>
      <c r="K54" s="647"/>
    </row>
    <row r="55" spans="1:11" ht="12" customHeight="1">
      <c r="A55" s="653"/>
      <c r="B55" s="648">
        <v>66</v>
      </c>
      <c r="C55" s="649" t="s">
        <v>685</v>
      </c>
      <c r="D55" s="653"/>
      <c r="E55" s="653"/>
      <c r="F55" s="653"/>
      <c r="G55" s="650">
        <v>0</v>
      </c>
      <c r="H55" s="656">
        <v>610.6</v>
      </c>
      <c r="I55" s="653"/>
      <c r="J55" s="657">
        <v>-610.6</v>
      </c>
      <c r="K55" s="653"/>
    </row>
    <row r="56" spans="1:11" ht="12" customHeight="1">
      <c r="A56" s="647"/>
      <c r="B56" s="648">
        <v>67</v>
      </c>
      <c r="C56" s="649" t="s">
        <v>686</v>
      </c>
      <c r="D56" s="647"/>
      <c r="E56" s="647"/>
      <c r="F56" s="647"/>
      <c r="G56" s="650">
        <v>0</v>
      </c>
      <c r="H56" s="656">
        <v>130.6</v>
      </c>
      <c r="I56" s="647"/>
      <c r="J56" s="657">
        <v>-130.6</v>
      </c>
      <c r="K56" s="647"/>
    </row>
    <row r="57" spans="1:11" ht="12" customHeight="1">
      <c r="A57" s="653"/>
      <c r="B57" s="648">
        <v>68</v>
      </c>
      <c r="C57" s="649" t="s">
        <v>687</v>
      </c>
      <c r="D57" s="653"/>
      <c r="E57" s="653"/>
      <c r="F57" s="653"/>
      <c r="G57" s="650">
        <v>0</v>
      </c>
      <c r="H57" s="656">
        <v>306.88</v>
      </c>
      <c r="I57" s="653"/>
      <c r="J57" s="657">
        <v>-306.88</v>
      </c>
      <c r="K57" s="653"/>
    </row>
    <row r="58" spans="1:11" ht="12" customHeight="1">
      <c r="A58" s="647"/>
      <c r="B58" s="648">
        <v>69</v>
      </c>
      <c r="C58" s="649" t="s">
        <v>688</v>
      </c>
      <c r="D58" s="647"/>
      <c r="E58" s="647"/>
      <c r="F58" s="647"/>
      <c r="G58" s="650">
        <v>0</v>
      </c>
      <c r="H58" s="654">
        <v>4103.57</v>
      </c>
      <c r="I58" s="647"/>
      <c r="J58" s="655">
        <v>-4103.57</v>
      </c>
      <c r="K58" s="647"/>
    </row>
    <row r="59" spans="1:11" ht="12" customHeight="1">
      <c r="A59" s="653"/>
      <c r="B59" s="648">
        <v>70</v>
      </c>
      <c r="C59" s="649" t="s">
        <v>689</v>
      </c>
      <c r="D59" s="653"/>
      <c r="E59" s="653"/>
      <c r="F59" s="653"/>
      <c r="G59" s="650">
        <v>0</v>
      </c>
      <c r="H59" s="656">
        <v>827.27</v>
      </c>
      <c r="I59" s="653"/>
      <c r="J59" s="657">
        <v>-827.27</v>
      </c>
      <c r="K59" s="653"/>
    </row>
    <row r="60" spans="1:11" ht="12" customHeight="1">
      <c r="A60" s="647"/>
      <c r="B60" s="648">
        <v>72</v>
      </c>
      <c r="C60" s="649" t="s">
        <v>690</v>
      </c>
      <c r="D60" s="647"/>
      <c r="E60" s="647"/>
      <c r="F60" s="647"/>
      <c r="G60" s="650">
        <v>0</v>
      </c>
      <c r="H60" s="654">
        <v>1701.18</v>
      </c>
      <c r="I60" s="647"/>
      <c r="J60" s="655">
        <v>-1701.18</v>
      </c>
      <c r="K60" s="647"/>
    </row>
    <row r="61" spans="1:11" ht="12" customHeight="1">
      <c r="A61" s="653"/>
      <c r="B61" s="648">
        <v>74</v>
      </c>
      <c r="C61" s="649" t="s">
        <v>691</v>
      </c>
      <c r="D61" s="653"/>
      <c r="E61" s="653"/>
      <c r="F61" s="653"/>
      <c r="G61" s="650">
        <v>0</v>
      </c>
      <c r="H61" s="656">
        <v>730.63</v>
      </c>
      <c r="I61" s="653"/>
      <c r="J61" s="657">
        <v>-730.63</v>
      </c>
      <c r="K61" s="653"/>
    </row>
    <row r="62" spans="1:11" ht="12" customHeight="1">
      <c r="A62" s="647"/>
      <c r="B62" s="648">
        <v>75</v>
      </c>
      <c r="C62" s="649" t="s">
        <v>692</v>
      </c>
      <c r="D62" s="647"/>
      <c r="E62" s="647"/>
      <c r="F62" s="647"/>
      <c r="G62" s="650">
        <v>0</v>
      </c>
      <c r="H62" s="654">
        <v>1208.01</v>
      </c>
      <c r="I62" s="647"/>
      <c r="J62" s="655">
        <v>-1208.01</v>
      </c>
      <c r="K62" s="647"/>
    </row>
    <row r="63" spans="1:11" ht="12" customHeight="1">
      <c r="A63" s="653"/>
      <c r="B63" s="648">
        <v>76</v>
      </c>
      <c r="C63" s="649" t="s">
        <v>693</v>
      </c>
      <c r="D63" s="653"/>
      <c r="E63" s="653"/>
      <c r="F63" s="653"/>
      <c r="G63" s="650">
        <v>0</v>
      </c>
      <c r="H63" s="658">
        <v>90.78</v>
      </c>
      <c r="I63" s="653"/>
      <c r="J63" s="659">
        <v>-90.78</v>
      </c>
      <c r="K63" s="653"/>
    </row>
    <row r="64" spans="1:11" ht="12" customHeight="1">
      <c r="A64" s="647"/>
      <c r="B64" s="648">
        <v>77</v>
      </c>
      <c r="C64" s="649" t="s">
        <v>694</v>
      </c>
      <c r="D64" s="647"/>
      <c r="E64" s="647"/>
      <c r="F64" s="647"/>
      <c r="G64" s="650">
        <v>0</v>
      </c>
      <c r="H64" s="656">
        <v>496.47</v>
      </c>
      <c r="I64" s="647"/>
      <c r="J64" s="657">
        <v>-496.47</v>
      </c>
      <c r="K64" s="647"/>
    </row>
    <row r="65" spans="1:11" ht="12" customHeight="1">
      <c r="A65" s="653"/>
      <c r="B65" s="648">
        <v>78</v>
      </c>
      <c r="C65" s="649" t="s">
        <v>695</v>
      </c>
      <c r="D65" s="653"/>
      <c r="E65" s="653"/>
      <c r="F65" s="653"/>
      <c r="G65" s="650">
        <v>0</v>
      </c>
      <c r="H65" s="656">
        <v>220.82</v>
      </c>
      <c r="I65" s="653"/>
      <c r="J65" s="657">
        <v>-220.82</v>
      </c>
      <c r="K65" s="653"/>
    </row>
    <row r="66" spans="1:11" ht="12" customHeight="1">
      <c r="A66" s="647"/>
      <c r="B66" s="648">
        <v>79</v>
      </c>
      <c r="C66" s="649" t="s">
        <v>397</v>
      </c>
      <c r="D66" s="647"/>
      <c r="E66" s="647"/>
      <c r="F66" s="647"/>
      <c r="G66" s="650">
        <v>0</v>
      </c>
      <c r="H66" s="654">
        <v>1714.46</v>
      </c>
      <c r="I66" s="647"/>
      <c r="J66" s="655">
        <v>-1714.46</v>
      </c>
      <c r="K66" s="647"/>
    </row>
    <row r="67" spans="1:11" ht="12" customHeight="1">
      <c r="A67" s="653"/>
      <c r="B67" s="648">
        <v>80</v>
      </c>
      <c r="C67" s="649" t="s">
        <v>696</v>
      </c>
      <c r="D67" s="653"/>
      <c r="E67" s="653"/>
      <c r="F67" s="653"/>
      <c r="G67" s="650">
        <v>0</v>
      </c>
      <c r="H67" s="656">
        <v>971.65</v>
      </c>
      <c r="I67" s="653"/>
      <c r="J67" s="657">
        <v>-971.65</v>
      </c>
      <c r="K67" s="653"/>
    </row>
    <row r="68" spans="1:11" ht="12" customHeight="1">
      <c r="A68" s="647"/>
      <c r="B68" s="648">
        <v>83</v>
      </c>
      <c r="C68" s="649" t="s">
        <v>697</v>
      </c>
      <c r="D68" s="647"/>
      <c r="E68" s="647"/>
      <c r="F68" s="647"/>
      <c r="G68" s="650">
        <v>0</v>
      </c>
      <c r="H68" s="656">
        <v>155.04</v>
      </c>
      <c r="I68" s="647"/>
      <c r="J68" s="657">
        <v>-155.04</v>
      </c>
      <c r="K68" s="647"/>
    </row>
    <row r="69" spans="1:11" ht="12" customHeight="1">
      <c r="A69" s="653"/>
      <c r="B69" s="648">
        <v>84</v>
      </c>
      <c r="C69" s="649" t="s">
        <v>698</v>
      </c>
      <c r="D69" s="653"/>
      <c r="E69" s="653"/>
      <c r="F69" s="653"/>
      <c r="G69" s="650">
        <v>0</v>
      </c>
      <c r="H69" s="654">
        <v>5546.93</v>
      </c>
      <c r="I69" s="653"/>
      <c r="J69" s="655">
        <v>-5546.93</v>
      </c>
      <c r="K69" s="653"/>
    </row>
    <row r="70" spans="1:11" ht="12" customHeight="1">
      <c r="A70" s="647"/>
      <c r="B70" s="648">
        <v>85</v>
      </c>
      <c r="C70" s="649" t="s">
        <v>699</v>
      </c>
      <c r="D70" s="647"/>
      <c r="E70" s="647"/>
      <c r="F70" s="647"/>
      <c r="G70" s="650">
        <v>0</v>
      </c>
      <c r="H70" s="654">
        <v>1617.8</v>
      </c>
      <c r="I70" s="647"/>
      <c r="J70" s="655">
        <v>-1617.8</v>
      </c>
      <c r="K70" s="647"/>
    </row>
    <row r="71" spans="1:11" ht="12" customHeight="1">
      <c r="A71" s="653"/>
      <c r="B71" s="648">
        <v>86</v>
      </c>
      <c r="C71" s="649" t="s">
        <v>700</v>
      </c>
      <c r="D71" s="653"/>
      <c r="E71" s="653"/>
      <c r="F71" s="653"/>
      <c r="G71" s="650">
        <v>0</v>
      </c>
      <c r="H71" s="656">
        <v>788.49</v>
      </c>
      <c r="I71" s="653"/>
      <c r="J71" s="657">
        <v>-788.49</v>
      </c>
      <c r="K71" s="653"/>
    </row>
    <row r="72" spans="1:11" ht="12" customHeight="1">
      <c r="A72" s="647"/>
      <c r="B72" s="648">
        <v>87</v>
      </c>
      <c r="C72" s="649" t="s">
        <v>701</v>
      </c>
      <c r="D72" s="647"/>
      <c r="E72" s="647"/>
      <c r="F72" s="647"/>
      <c r="G72" s="650">
        <v>0</v>
      </c>
      <c r="H72" s="656">
        <v>752.3000000000001</v>
      </c>
      <c r="I72" s="647"/>
      <c r="J72" s="657">
        <v>-752.3000000000001</v>
      </c>
      <c r="K72" s="647"/>
    </row>
    <row r="73" spans="1:11" ht="12" customHeight="1">
      <c r="A73" s="653"/>
      <c r="B73" s="648">
        <v>88</v>
      </c>
      <c r="C73" s="649" t="s">
        <v>702</v>
      </c>
      <c r="D73" s="653"/>
      <c r="E73" s="653"/>
      <c r="F73" s="653"/>
      <c r="G73" s="650">
        <v>0</v>
      </c>
      <c r="H73" s="656">
        <v>273.93</v>
      </c>
      <c r="I73" s="653"/>
      <c r="J73" s="657">
        <v>-273.93</v>
      </c>
      <c r="K73" s="653"/>
    </row>
    <row r="74" spans="1:11" ht="12" customHeight="1">
      <c r="A74" s="647"/>
      <c r="B74" s="648">
        <v>89</v>
      </c>
      <c r="C74" s="649" t="s">
        <v>703</v>
      </c>
      <c r="D74" s="647"/>
      <c r="E74" s="647"/>
      <c r="F74" s="647"/>
      <c r="G74" s="650">
        <v>0</v>
      </c>
      <c r="H74" s="656">
        <v>201.78</v>
      </c>
      <c r="I74" s="647"/>
      <c r="J74" s="657">
        <v>-201.78</v>
      </c>
      <c r="K74" s="647"/>
    </row>
    <row r="75" spans="1:11" ht="12" customHeight="1">
      <c r="A75" s="653"/>
      <c r="B75" s="648">
        <v>90</v>
      </c>
      <c r="C75" s="649" t="s">
        <v>704</v>
      </c>
      <c r="D75" s="653"/>
      <c r="E75" s="653"/>
      <c r="F75" s="653"/>
      <c r="G75" s="650">
        <v>0</v>
      </c>
      <c r="H75" s="650">
        <v>0.01</v>
      </c>
      <c r="I75" s="653"/>
      <c r="J75" s="663">
        <v>-0.01</v>
      </c>
      <c r="K75" s="653"/>
    </row>
    <row r="76" spans="1:11" ht="12" customHeight="1">
      <c r="A76" s="647"/>
      <c r="B76" s="648">
        <v>91</v>
      </c>
      <c r="C76" s="649" t="s">
        <v>705</v>
      </c>
      <c r="D76" s="647"/>
      <c r="E76" s="647"/>
      <c r="F76" s="647"/>
      <c r="G76" s="650">
        <v>0</v>
      </c>
      <c r="H76" s="656">
        <v>730.65</v>
      </c>
      <c r="I76" s="647"/>
      <c r="J76" s="657">
        <v>-730.65</v>
      </c>
      <c r="K76" s="647"/>
    </row>
    <row r="77" spans="1:11" ht="12" customHeight="1">
      <c r="A77" s="653"/>
      <c r="B77" s="648">
        <v>92</v>
      </c>
      <c r="C77" s="649" t="s">
        <v>706</v>
      </c>
      <c r="D77" s="653"/>
      <c r="E77" s="653"/>
      <c r="F77" s="653"/>
      <c r="G77" s="650">
        <v>0</v>
      </c>
      <c r="H77" s="654">
        <v>5101.9400000000005</v>
      </c>
      <c r="I77" s="653"/>
      <c r="J77" s="655">
        <v>-5101.9400000000005</v>
      </c>
      <c r="K77" s="653"/>
    </row>
    <row r="78" spans="1:11" ht="12" customHeight="1">
      <c r="A78" s="647"/>
      <c r="B78" s="648">
        <v>94</v>
      </c>
      <c r="C78" s="649" t="s">
        <v>707</v>
      </c>
      <c r="D78" s="647"/>
      <c r="E78" s="647"/>
      <c r="F78" s="647"/>
      <c r="G78" s="650">
        <v>0</v>
      </c>
      <c r="H78" s="654">
        <v>1823.3700000000001</v>
      </c>
      <c r="I78" s="647"/>
      <c r="J78" s="655">
        <v>-1823.3700000000001</v>
      </c>
      <c r="K78" s="647"/>
    </row>
    <row r="79" spans="1:11" ht="12" customHeight="1">
      <c r="A79" s="653"/>
      <c r="B79" s="648">
        <v>95</v>
      </c>
      <c r="C79" s="649" t="s">
        <v>708</v>
      </c>
      <c r="D79" s="653"/>
      <c r="E79" s="653"/>
      <c r="F79" s="653"/>
      <c r="G79" s="650">
        <v>0</v>
      </c>
      <c r="H79" s="651">
        <v>10373.43</v>
      </c>
      <c r="I79" s="653"/>
      <c r="J79" s="652">
        <v>-10373.43</v>
      </c>
      <c r="K79" s="653"/>
    </row>
    <row r="80" spans="1:11" ht="12" customHeight="1">
      <c r="A80" s="647"/>
      <c r="B80" s="648">
        <v>96</v>
      </c>
      <c r="C80" s="649" t="s">
        <v>709</v>
      </c>
      <c r="D80" s="647"/>
      <c r="E80" s="647"/>
      <c r="F80" s="647"/>
      <c r="G80" s="650">
        <v>0</v>
      </c>
      <c r="H80" s="656">
        <v>573.04</v>
      </c>
      <c r="I80" s="647"/>
      <c r="J80" s="657">
        <v>-573.04</v>
      </c>
      <c r="K80" s="647"/>
    </row>
    <row r="81" spans="1:11" ht="12" customHeight="1">
      <c r="A81" s="653"/>
      <c r="B81" s="648">
        <v>97</v>
      </c>
      <c r="C81" s="649" t="s">
        <v>710</v>
      </c>
      <c r="D81" s="653"/>
      <c r="E81" s="653"/>
      <c r="F81" s="653"/>
      <c r="G81" s="650">
        <v>0</v>
      </c>
      <c r="H81" s="656">
        <v>428.25</v>
      </c>
      <c r="I81" s="653"/>
      <c r="J81" s="657">
        <v>-428.25</v>
      </c>
      <c r="K81" s="653"/>
    </row>
    <row r="82" spans="1:11" ht="12" customHeight="1">
      <c r="A82" s="647"/>
      <c r="B82" s="648">
        <v>98</v>
      </c>
      <c r="C82" s="649" t="s">
        <v>711</v>
      </c>
      <c r="D82" s="647"/>
      <c r="E82" s="647"/>
      <c r="F82" s="647"/>
      <c r="G82" s="650">
        <v>0</v>
      </c>
      <c r="H82" s="654">
        <v>1543.58</v>
      </c>
      <c r="I82" s="647"/>
      <c r="J82" s="655">
        <v>-1543.58</v>
      </c>
      <c r="K82" s="647"/>
    </row>
    <row r="83" spans="1:11" ht="12" customHeight="1">
      <c r="A83" s="653"/>
      <c r="B83" s="648">
        <v>99</v>
      </c>
      <c r="C83" s="649" t="s">
        <v>712</v>
      </c>
      <c r="D83" s="653"/>
      <c r="E83" s="653"/>
      <c r="F83" s="653"/>
      <c r="G83" s="650">
        <v>0</v>
      </c>
      <c r="H83" s="654">
        <v>5110.6</v>
      </c>
      <c r="I83" s="653"/>
      <c r="J83" s="655">
        <v>-5110.6</v>
      </c>
      <c r="K83" s="653"/>
    </row>
    <row r="84" spans="1:11" ht="12" customHeight="1">
      <c r="A84" s="647"/>
      <c r="B84" s="648">
        <v>100</v>
      </c>
      <c r="C84" s="649" t="s">
        <v>713</v>
      </c>
      <c r="D84" s="647"/>
      <c r="E84" s="647"/>
      <c r="F84" s="647"/>
      <c r="G84" s="650">
        <v>0</v>
      </c>
      <c r="H84" s="654">
        <v>3152.61</v>
      </c>
      <c r="I84" s="647"/>
      <c r="J84" s="655">
        <v>-3152.61</v>
      </c>
      <c r="K84" s="647"/>
    </row>
    <row r="85" spans="1:11" ht="12" customHeight="1">
      <c r="A85" s="653"/>
      <c r="B85" s="648">
        <v>101</v>
      </c>
      <c r="C85" s="649" t="s">
        <v>714</v>
      </c>
      <c r="D85" s="653"/>
      <c r="E85" s="653"/>
      <c r="F85" s="653"/>
      <c r="G85" s="650">
        <v>0</v>
      </c>
      <c r="H85" s="658">
        <v>62.65</v>
      </c>
      <c r="I85" s="653"/>
      <c r="J85" s="659">
        <v>-62.65</v>
      </c>
      <c r="K85" s="653"/>
    </row>
    <row r="86" spans="1:11" ht="12" customHeight="1">
      <c r="A86" s="647"/>
      <c r="B86" s="648">
        <v>102</v>
      </c>
      <c r="C86" s="649" t="s">
        <v>715</v>
      </c>
      <c r="D86" s="647"/>
      <c r="E86" s="647"/>
      <c r="F86" s="647"/>
      <c r="G86" s="650">
        <v>0</v>
      </c>
      <c r="H86" s="656">
        <v>469.75</v>
      </c>
      <c r="I86" s="647"/>
      <c r="J86" s="657">
        <v>-469.75</v>
      </c>
      <c r="K86" s="647"/>
    </row>
    <row r="87" spans="1:11" ht="12" customHeight="1">
      <c r="A87" s="653"/>
      <c r="B87" s="648">
        <v>103</v>
      </c>
      <c r="C87" s="649" t="s">
        <v>716</v>
      </c>
      <c r="D87" s="653"/>
      <c r="E87" s="653"/>
      <c r="F87" s="653"/>
      <c r="G87" s="650">
        <v>0</v>
      </c>
      <c r="H87" s="656">
        <v>548.26</v>
      </c>
      <c r="I87" s="653"/>
      <c r="J87" s="657">
        <v>-548.26</v>
      </c>
      <c r="K87" s="653"/>
    </row>
    <row r="88" spans="1:11" ht="12" customHeight="1">
      <c r="A88" s="647"/>
      <c r="B88" s="648">
        <v>104</v>
      </c>
      <c r="C88" s="649" t="s">
        <v>717</v>
      </c>
      <c r="D88" s="647"/>
      <c r="E88" s="647"/>
      <c r="F88" s="647"/>
      <c r="G88" s="650">
        <v>0</v>
      </c>
      <c r="H88" s="656">
        <v>420.73</v>
      </c>
      <c r="I88" s="647"/>
      <c r="J88" s="657">
        <v>-420.73</v>
      </c>
      <c r="K88" s="647"/>
    </row>
    <row r="89" spans="1:11" ht="12" customHeight="1">
      <c r="A89" s="653"/>
      <c r="B89" s="648">
        <v>105</v>
      </c>
      <c r="C89" s="649" t="s">
        <v>718</v>
      </c>
      <c r="D89" s="653"/>
      <c r="E89" s="653"/>
      <c r="F89" s="653"/>
      <c r="G89" s="650">
        <v>0</v>
      </c>
      <c r="H89" s="656">
        <v>262.33</v>
      </c>
      <c r="I89" s="653"/>
      <c r="J89" s="657">
        <v>-262.33</v>
      </c>
      <c r="K89" s="653"/>
    </row>
    <row r="90" spans="1:11" ht="12" customHeight="1">
      <c r="A90" s="647"/>
      <c r="B90" s="648">
        <v>106</v>
      </c>
      <c r="C90" s="649" t="s">
        <v>719</v>
      </c>
      <c r="D90" s="647"/>
      <c r="E90" s="647"/>
      <c r="F90" s="647"/>
      <c r="G90" s="650">
        <v>0</v>
      </c>
      <c r="H90" s="654">
        <v>2608.7400000000002</v>
      </c>
      <c r="I90" s="647"/>
      <c r="J90" s="655">
        <v>-2608.7400000000002</v>
      </c>
      <c r="K90" s="647"/>
    </row>
    <row r="91" spans="1:11" ht="12" customHeight="1">
      <c r="A91" s="653"/>
      <c r="B91" s="648">
        <v>107</v>
      </c>
      <c r="C91" s="649" t="s">
        <v>720</v>
      </c>
      <c r="D91" s="653"/>
      <c r="E91" s="653"/>
      <c r="F91" s="653"/>
      <c r="G91" s="650">
        <v>0</v>
      </c>
      <c r="H91" s="656">
        <v>233.12</v>
      </c>
      <c r="I91" s="653"/>
      <c r="J91" s="657">
        <v>-233.12</v>
      </c>
      <c r="K91" s="653"/>
    </row>
    <row r="92" spans="1:11" ht="12" customHeight="1">
      <c r="A92" s="647"/>
      <c r="B92" s="648">
        <v>108</v>
      </c>
      <c r="C92" s="649" t="s">
        <v>721</v>
      </c>
      <c r="D92" s="647"/>
      <c r="E92" s="647"/>
      <c r="F92" s="647"/>
      <c r="G92" s="650">
        <v>0</v>
      </c>
      <c r="H92" s="656">
        <v>511.77000000000004</v>
      </c>
      <c r="I92" s="647"/>
      <c r="J92" s="657">
        <v>-511.77000000000004</v>
      </c>
      <c r="K92" s="647"/>
    </row>
    <row r="93" spans="1:11" ht="12" customHeight="1">
      <c r="A93" s="653"/>
      <c r="B93" s="648">
        <v>109</v>
      </c>
      <c r="C93" s="649" t="s">
        <v>722</v>
      </c>
      <c r="D93" s="653"/>
      <c r="E93" s="653"/>
      <c r="F93" s="653"/>
      <c r="G93" s="650">
        <v>0</v>
      </c>
      <c r="H93" s="656">
        <v>199.06</v>
      </c>
      <c r="I93" s="653"/>
      <c r="J93" s="657">
        <v>-199.06</v>
      </c>
      <c r="K93" s="653"/>
    </row>
    <row r="94" spans="1:11" ht="12" customHeight="1">
      <c r="A94" s="647"/>
      <c r="B94" s="648">
        <v>110</v>
      </c>
      <c r="C94" s="649" t="s">
        <v>723</v>
      </c>
      <c r="D94" s="647"/>
      <c r="E94" s="647"/>
      <c r="F94" s="647"/>
      <c r="G94" s="650">
        <v>0</v>
      </c>
      <c r="H94" s="656">
        <v>479.15000000000003</v>
      </c>
      <c r="I94" s="647"/>
      <c r="J94" s="657">
        <v>-479.15000000000003</v>
      </c>
      <c r="K94" s="647"/>
    </row>
    <row r="95" spans="1:11" ht="12" customHeight="1">
      <c r="A95" s="653"/>
      <c r="B95" s="648">
        <v>111</v>
      </c>
      <c r="C95" s="649" t="s">
        <v>724</v>
      </c>
      <c r="D95" s="653"/>
      <c r="E95" s="653"/>
      <c r="F95" s="653"/>
      <c r="G95" s="650">
        <v>0</v>
      </c>
      <c r="H95" s="656">
        <v>755.53</v>
      </c>
      <c r="I95" s="653"/>
      <c r="J95" s="657">
        <v>-755.53</v>
      </c>
      <c r="K95" s="653"/>
    </row>
    <row r="96" spans="1:11" ht="12" customHeight="1">
      <c r="A96" s="647"/>
      <c r="B96" s="648">
        <v>112</v>
      </c>
      <c r="C96" s="649" t="s">
        <v>725</v>
      </c>
      <c r="D96" s="647"/>
      <c r="E96" s="647"/>
      <c r="F96" s="647"/>
      <c r="G96" s="650">
        <v>0</v>
      </c>
      <c r="H96" s="650">
        <v>7.43</v>
      </c>
      <c r="I96" s="647"/>
      <c r="J96" s="663">
        <v>-7.43</v>
      </c>
      <c r="K96" s="647"/>
    </row>
    <row r="97" spans="1:11" ht="12" customHeight="1">
      <c r="A97" s="653"/>
      <c r="B97" s="648">
        <v>113</v>
      </c>
      <c r="C97" s="649" t="s">
        <v>726</v>
      </c>
      <c r="D97" s="653"/>
      <c r="E97" s="653"/>
      <c r="F97" s="653"/>
      <c r="G97" s="650">
        <v>0</v>
      </c>
      <c r="H97" s="654">
        <v>6820.6900000000005</v>
      </c>
      <c r="I97" s="653"/>
      <c r="J97" s="655">
        <v>-6820.6900000000005</v>
      </c>
      <c r="K97" s="653"/>
    </row>
    <row r="98" spans="1:11" ht="12" customHeight="1">
      <c r="A98" s="647"/>
      <c r="B98" s="648">
        <v>114</v>
      </c>
      <c r="C98" s="649" t="s">
        <v>727</v>
      </c>
      <c r="D98" s="647"/>
      <c r="E98" s="647"/>
      <c r="F98" s="647"/>
      <c r="G98" s="650">
        <v>0</v>
      </c>
      <c r="H98" s="656">
        <v>500.61</v>
      </c>
      <c r="I98" s="647"/>
      <c r="J98" s="657">
        <v>-500.61</v>
      </c>
      <c r="K98" s="647"/>
    </row>
    <row r="99" spans="1:11" ht="12" customHeight="1">
      <c r="A99" s="653"/>
      <c r="B99" s="648">
        <v>116</v>
      </c>
      <c r="C99" s="649" t="s">
        <v>728</v>
      </c>
      <c r="D99" s="653"/>
      <c r="E99" s="653"/>
      <c r="F99" s="653"/>
      <c r="G99" s="650">
        <v>0</v>
      </c>
      <c r="H99" s="656">
        <v>578.79</v>
      </c>
      <c r="I99" s="653"/>
      <c r="J99" s="657">
        <v>-578.79</v>
      </c>
      <c r="K99" s="653"/>
    </row>
    <row r="100" spans="1:11" ht="12" customHeight="1">
      <c r="A100" s="647"/>
      <c r="B100" s="648">
        <v>117</v>
      </c>
      <c r="C100" s="649" t="s">
        <v>729</v>
      </c>
      <c r="D100" s="647"/>
      <c r="E100" s="647"/>
      <c r="F100" s="647"/>
      <c r="G100" s="650">
        <v>0</v>
      </c>
      <c r="H100" s="654">
        <v>1406.52</v>
      </c>
      <c r="I100" s="647"/>
      <c r="J100" s="655">
        <v>-1406.52</v>
      </c>
      <c r="K100" s="647"/>
    </row>
    <row r="101" spans="1:11" ht="12" customHeight="1">
      <c r="A101" s="653"/>
      <c r="B101" s="648">
        <v>120</v>
      </c>
      <c r="C101" s="649" t="s">
        <v>730</v>
      </c>
      <c r="D101" s="653"/>
      <c r="E101" s="653"/>
      <c r="F101" s="653"/>
      <c r="G101" s="650">
        <v>0</v>
      </c>
      <c r="H101" s="656">
        <v>894.15</v>
      </c>
      <c r="I101" s="653"/>
      <c r="J101" s="657">
        <v>-894.15</v>
      </c>
      <c r="K101" s="653"/>
    </row>
    <row r="102" spans="1:11" ht="12" customHeight="1">
      <c r="A102" s="647"/>
      <c r="B102" s="648">
        <v>131</v>
      </c>
      <c r="C102" s="649" t="s">
        <v>731</v>
      </c>
      <c r="D102" s="647"/>
      <c r="E102" s="647"/>
      <c r="F102" s="647"/>
      <c r="G102" s="650">
        <v>0</v>
      </c>
      <c r="H102" s="656">
        <v>931.35</v>
      </c>
      <c r="I102" s="647"/>
      <c r="J102" s="657">
        <v>-931.35</v>
      </c>
      <c r="K102" s="647"/>
    </row>
    <row r="103" spans="1:11" ht="12" customHeight="1">
      <c r="A103" s="653"/>
      <c r="B103" s="648">
        <v>132</v>
      </c>
      <c r="C103" s="649" t="s">
        <v>732</v>
      </c>
      <c r="D103" s="653"/>
      <c r="E103" s="653"/>
      <c r="F103" s="653"/>
      <c r="G103" s="650">
        <v>0</v>
      </c>
      <c r="H103" s="656">
        <v>743.34</v>
      </c>
      <c r="I103" s="653"/>
      <c r="J103" s="657">
        <v>-743.34</v>
      </c>
      <c r="K103" s="653"/>
    </row>
    <row r="104" spans="1:11" ht="12" customHeight="1">
      <c r="A104" s="647"/>
      <c r="B104" s="648">
        <v>134</v>
      </c>
      <c r="C104" s="649" t="s">
        <v>399</v>
      </c>
      <c r="D104" s="647"/>
      <c r="E104" s="647"/>
      <c r="F104" s="647"/>
      <c r="G104" s="650">
        <v>0</v>
      </c>
      <c r="H104" s="654">
        <v>7860.93</v>
      </c>
      <c r="I104" s="647"/>
      <c r="J104" s="655">
        <v>-7860.93</v>
      </c>
      <c r="K104" s="647"/>
    </row>
    <row r="105" spans="1:11" ht="12" customHeight="1">
      <c r="A105" s="653"/>
      <c r="B105" s="648">
        <v>135</v>
      </c>
      <c r="C105" s="649" t="s">
        <v>733</v>
      </c>
      <c r="D105" s="653"/>
      <c r="E105" s="653"/>
      <c r="F105" s="653"/>
      <c r="G105" s="650">
        <v>0</v>
      </c>
      <c r="H105" s="654">
        <v>2931.11</v>
      </c>
      <c r="I105" s="653"/>
      <c r="J105" s="655">
        <v>-2931.11</v>
      </c>
      <c r="K105" s="653"/>
    </row>
    <row r="106" spans="1:11" ht="12" customHeight="1">
      <c r="A106" s="647"/>
      <c r="B106" s="648">
        <v>137</v>
      </c>
      <c r="C106" s="649" t="s">
        <v>734</v>
      </c>
      <c r="D106" s="647"/>
      <c r="E106" s="647"/>
      <c r="F106" s="647"/>
      <c r="G106" s="650">
        <v>0</v>
      </c>
      <c r="H106" s="656">
        <v>360.93</v>
      </c>
      <c r="I106" s="647"/>
      <c r="J106" s="657">
        <v>-360.93</v>
      </c>
      <c r="K106" s="647"/>
    </row>
    <row r="107" spans="1:11" ht="12" customHeight="1">
      <c r="A107" s="653"/>
      <c r="B107" s="648">
        <v>138</v>
      </c>
      <c r="C107" s="649" t="s">
        <v>400</v>
      </c>
      <c r="D107" s="653"/>
      <c r="E107" s="653"/>
      <c r="F107" s="653"/>
      <c r="G107" s="650">
        <v>0</v>
      </c>
      <c r="H107" s="654">
        <v>2088.61</v>
      </c>
      <c r="I107" s="653"/>
      <c r="J107" s="655">
        <v>-2088.61</v>
      </c>
      <c r="K107" s="653"/>
    </row>
    <row r="108" spans="1:11" ht="12" customHeight="1">
      <c r="A108" s="647"/>
      <c r="B108" s="648">
        <v>139</v>
      </c>
      <c r="C108" s="649" t="s">
        <v>401</v>
      </c>
      <c r="D108" s="647"/>
      <c r="E108" s="647"/>
      <c r="F108" s="647"/>
      <c r="G108" s="650">
        <v>0</v>
      </c>
      <c r="H108" s="654">
        <v>2414</v>
      </c>
      <c r="I108" s="647"/>
      <c r="J108" s="655">
        <v>-2414</v>
      </c>
      <c r="K108" s="647"/>
    </row>
    <row r="109" spans="1:11" ht="12" customHeight="1">
      <c r="A109" s="653"/>
      <c r="B109" s="648">
        <v>141</v>
      </c>
      <c r="C109" s="649" t="s">
        <v>735</v>
      </c>
      <c r="D109" s="653"/>
      <c r="E109" s="653"/>
      <c r="F109" s="653"/>
      <c r="G109" s="650">
        <v>0</v>
      </c>
      <c r="H109" s="656">
        <v>892.24</v>
      </c>
      <c r="I109" s="653"/>
      <c r="J109" s="657">
        <v>-892.24</v>
      </c>
      <c r="K109" s="653"/>
    </row>
    <row r="110" spans="1:11" ht="12" customHeight="1">
      <c r="A110" s="647"/>
      <c r="B110" s="648">
        <v>151</v>
      </c>
      <c r="C110" s="649" t="s">
        <v>736</v>
      </c>
      <c r="D110" s="647"/>
      <c r="E110" s="647"/>
      <c r="F110" s="647"/>
      <c r="G110" s="650">
        <v>0</v>
      </c>
      <c r="H110" s="656">
        <v>228.31</v>
      </c>
      <c r="I110" s="647"/>
      <c r="J110" s="657">
        <v>-228.31</v>
      </c>
      <c r="K110" s="647"/>
    </row>
    <row r="111" spans="1:11" ht="12" customHeight="1">
      <c r="A111" s="653"/>
      <c r="B111" s="648">
        <v>230</v>
      </c>
      <c r="C111" s="649" t="s">
        <v>737</v>
      </c>
      <c r="D111" s="653"/>
      <c r="E111" s="653"/>
      <c r="F111" s="653"/>
      <c r="G111" s="650">
        <v>0</v>
      </c>
      <c r="H111" s="656">
        <v>955.29</v>
      </c>
      <c r="I111" s="653"/>
      <c r="J111" s="657">
        <v>-955.29</v>
      </c>
      <c r="K111" s="653"/>
    </row>
    <row r="112" spans="1:11" ht="12" customHeight="1">
      <c r="A112" s="647"/>
      <c r="B112" s="648">
        <v>254</v>
      </c>
      <c r="C112" s="649" t="s">
        <v>738</v>
      </c>
      <c r="D112" s="647"/>
      <c r="E112" s="647"/>
      <c r="F112" s="647"/>
      <c r="G112" s="650">
        <v>0</v>
      </c>
      <c r="H112" s="658">
        <v>25.44</v>
      </c>
      <c r="I112" s="647"/>
      <c r="J112" s="659">
        <v>-25.44</v>
      </c>
      <c r="K112" s="647"/>
    </row>
    <row r="113" spans="1:11" ht="12" customHeight="1">
      <c r="A113" s="653"/>
      <c r="B113" s="648">
        <v>257</v>
      </c>
      <c r="C113" s="649" t="s">
        <v>402</v>
      </c>
      <c r="D113" s="653"/>
      <c r="E113" s="653"/>
      <c r="F113" s="653"/>
      <c r="G113" s="650">
        <v>0</v>
      </c>
      <c r="H113" s="658">
        <v>12.74</v>
      </c>
      <c r="I113" s="653"/>
      <c r="J113" s="659">
        <v>-12.74</v>
      </c>
      <c r="K113" s="653"/>
    </row>
    <row r="114" spans="1:11" ht="12" customHeight="1">
      <c r="A114" s="647"/>
      <c r="B114" s="648">
        <v>264</v>
      </c>
      <c r="C114" s="649" t="s">
        <v>739</v>
      </c>
      <c r="D114" s="647"/>
      <c r="E114" s="647"/>
      <c r="F114" s="647"/>
      <c r="G114" s="650">
        <v>0</v>
      </c>
      <c r="H114" s="656">
        <v>556.03</v>
      </c>
      <c r="I114" s="647"/>
      <c r="J114" s="657">
        <v>-556.03</v>
      </c>
      <c r="K114" s="647"/>
    </row>
    <row r="115" spans="1:11" ht="12" customHeight="1">
      <c r="A115" s="653"/>
      <c r="B115" s="648">
        <v>285</v>
      </c>
      <c r="C115" s="649" t="s">
        <v>740</v>
      </c>
      <c r="D115" s="653"/>
      <c r="E115" s="653"/>
      <c r="F115" s="653"/>
      <c r="G115" s="650">
        <v>0</v>
      </c>
      <c r="H115" s="654">
        <v>6414.76</v>
      </c>
      <c r="I115" s="653"/>
      <c r="J115" s="655">
        <v>-6414.76</v>
      </c>
      <c r="K115" s="653"/>
    </row>
    <row r="116" spans="1:11" ht="12" customHeight="1">
      <c r="A116" s="647"/>
      <c r="B116" s="648">
        <v>300</v>
      </c>
      <c r="C116" s="649" t="s">
        <v>741</v>
      </c>
      <c r="D116" s="647"/>
      <c r="E116" s="647"/>
      <c r="F116" s="647"/>
      <c r="G116" s="650">
        <v>0</v>
      </c>
      <c r="H116" s="656">
        <v>201.67000000000002</v>
      </c>
      <c r="I116" s="647"/>
      <c r="J116" s="657">
        <v>-201.67000000000002</v>
      </c>
      <c r="K116" s="647"/>
    </row>
    <row r="117" spans="1:11" ht="12" customHeight="1">
      <c r="A117" s="653"/>
      <c r="B117" s="648">
        <v>325</v>
      </c>
      <c r="C117" s="649" t="s">
        <v>742</v>
      </c>
      <c r="D117" s="653"/>
      <c r="E117" s="653"/>
      <c r="F117" s="653"/>
      <c r="G117" s="650">
        <v>0</v>
      </c>
      <c r="H117" s="656">
        <v>163.5</v>
      </c>
      <c r="I117" s="653"/>
      <c r="J117" s="657">
        <v>-163.5</v>
      </c>
      <c r="K117" s="653"/>
    </row>
    <row r="118" spans="1:11" ht="12" customHeight="1">
      <c r="A118" s="647"/>
      <c r="B118" s="648">
        <v>347</v>
      </c>
      <c r="C118" s="649" t="s">
        <v>743</v>
      </c>
      <c r="D118" s="647"/>
      <c r="E118" s="647"/>
      <c r="F118" s="647"/>
      <c r="G118" s="650">
        <v>0</v>
      </c>
      <c r="H118" s="658">
        <v>27</v>
      </c>
      <c r="I118" s="647"/>
      <c r="J118" s="659">
        <v>-27</v>
      </c>
      <c r="K118" s="647"/>
    </row>
    <row r="119" spans="1:11" ht="12" customHeight="1">
      <c r="A119" s="653"/>
      <c r="B119" s="648">
        <v>359</v>
      </c>
      <c r="C119" s="649" t="s">
        <v>744</v>
      </c>
      <c r="D119" s="653"/>
      <c r="E119" s="653"/>
      <c r="F119" s="653"/>
      <c r="G119" s="650">
        <v>0</v>
      </c>
      <c r="H119" s="654">
        <v>2441.9900000000002</v>
      </c>
      <c r="I119" s="653"/>
      <c r="J119" s="655">
        <v>-2441.9900000000002</v>
      </c>
      <c r="K119" s="653"/>
    </row>
    <row r="120" spans="1:11" ht="12" customHeight="1">
      <c r="A120" s="647"/>
      <c r="B120" s="648">
        <v>363</v>
      </c>
      <c r="C120" s="649" t="s">
        <v>745</v>
      </c>
      <c r="D120" s="647"/>
      <c r="E120" s="647"/>
      <c r="F120" s="647"/>
      <c r="G120" s="650">
        <v>0</v>
      </c>
      <c r="H120" s="656">
        <v>153.99</v>
      </c>
      <c r="I120" s="647"/>
      <c r="J120" s="657">
        <v>-153.99</v>
      </c>
      <c r="K120" s="647"/>
    </row>
    <row r="121" spans="1:11" ht="12" customHeight="1">
      <c r="A121" s="653"/>
      <c r="B121" s="648">
        <v>384</v>
      </c>
      <c r="C121" s="649" t="s">
        <v>746</v>
      </c>
      <c r="D121" s="653"/>
      <c r="E121" s="653"/>
      <c r="F121" s="653"/>
      <c r="G121" s="650">
        <v>0</v>
      </c>
      <c r="H121" s="654">
        <v>2717.53</v>
      </c>
      <c r="I121" s="653"/>
      <c r="J121" s="655">
        <v>-2717.53</v>
      </c>
      <c r="K121" s="653"/>
    </row>
    <row r="122" spans="1:11" ht="12" customHeight="1">
      <c r="A122" s="647"/>
      <c r="B122" s="648">
        <v>396</v>
      </c>
      <c r="C122" s="649" t="s">
        <v>403</v>
      </c>
      <c r="D122" s="647"/>
      <c r="E122" s="647"/>
      <c r="F122" s="647"/>
      <c r="G122" s="650">
        <v>0</v>
      </c>
      <c r="H122" s="656">
        <v>177.33</v>
      </c>
      <c r="I122" s="647"/>
      <c r="J122" s="657">
        <v>-177.33</v>
      </c>
      <c r="K122" s="647"/>
    </row>
    <row r="123" spans="1:11" ht="12" customHeight="1">
      <c r="A123" s="653"/>
      <c r="B123" s="648">
        <v>402</v>
      </c>
      <c r="C123" s="649" t="s">
        <v>747</v>
      </c>
      <c r="D123" s="653"/>
      <c r="E123" s="653"/>
      <c r="F123" s="653"/>
      <c r="G123" s="650">
        <v>0</v>
      </c>
      <c r="H123" s="654">
        <v>2473.76</v>
      </c>
      <c r="I123" s="653"/>
      <c r="J123" s="655">
        <v>-2473.76</v>
      </c>
      <c r="K123" s="653"/>
    </row>
    <row r="124" spans="1:11" ht="12" customHeight="1">
      <c r="A124" s="647"/>
      <c r="B124" s="648">
        <v>403</v>
      </c>
      <c r="C124" s="649" t="s">
        <v>748</v>
      </c>
      <c r="D124" s="647"/>
      <c r="E124" s="647"/>
      <c r="F124" s="647"/>
      <c r="G124" s="650">
        <v>0</v>
      </c>
      <c r="H124" s="656">
        <v>651.36</v>
      </c>
      <c r="I124" s="647"/>
      <c r="J124" s="657">
        <v>-651.36</v>
      </c>
      <c r="K124" s="647"/>
    </row>
    <row r="125" spans="1:11" ht="12" customHeight="1">
      <c r="A125" s="653"/>
      <c r="B125" s="648">
        <v>406</v>
      </c>
      <c r="C125" s="649" t="s">
        <v>749</v>
      </c>
      <c r="D125" s="653"/>
      <c r="E125" s="653"/>
      <c r="F125" s="653"/>
      <c r="G125" s="650">
        <v>0</v>
      </c>
      <c r="H125" s="656">
        <v>367.44</v>
      </c>
      <c r="I125" s="653"/>
      <c r="J125" s="657">
        <v>-367.44</v>
      </c>
      <c r="K125" s="653"/>
    </row>
    <row r="126" spans="1:11" ht="12" customHeight="1">
      <c r="A126" s="647"/>
      <c r="B126" s="648">
        <v>569</v>
      </c>
      <c r="C126" s="649" t="s">
        <v>750</v>
      </c>
      <c r="D126" s="647"/>
      <c r="E126" s="647"/>
      <c r="F126" s="647"/>
      <c r="G126" s="650">
        <v>0</v>
      </c>
      <c r="H126" s="656">
        <v>313.29</v>
      </c>
      <c r="I126" s="647"/>
      <c r="J126" s="657">
        <v>-313.29</v>
      </c>
      <c r="K126" s="647"/>
    </row>
    <row r="127" spans="1:11" ht="12" customHeight="1">
      <c r="A127" s="653"/>
      <c r="B127" s="648">
        <v>579</v>
      </c>
      <c r="C127" s="649" t="s">
        <v>404</v>
      </c>
      <c r="D127" s="653"/>
      <c r="E127" s="653"/>
      <c r="F127" s="653"/>
      <c r="G127" s="650">
        <v>0</v>
      </c>
      <c r="H127" s="656">
        <v>363.06</v>
      </c>
      <c r="I127" s="653"/>
      <c r="J127" s="657">
        <v>-363.06</v>
      </c>
      <c r="K127" s="653"/>
    </row>
    <row r="128" spans="1:11" ht="12" customHeight="1">
      <c r="A128" s="647"/>
      <c r="B128" s="648">
        <v>585</v>
      </c>
      <c r="C128" s="649" t="s">
        <v>751</v>
      </c>
      <c r="D128" s="647"/>
      <c r="E128" s="647"/>
      <c r="F128" s="647"/>
      <c r="G128" s="650">
        <v>0</v>
      </c>
      <c r="H128" s="656">
        <v>178.96</v>
      </c>
      <c r="I128" s="647"/>
      <c r="J128" s="657">
        <v>-178.96</v>
      </c>
      <c r="K128" s="647"/>
    </row>
    <row r="129" spans="1:11" ht="12" customHeight="1">
      <c r="A129" s="653"/>
      <c r="B129" s="648">
        <v>588</v>
      </c>
      <c r="C129" s="649" t="s">
        <v>752</v>
      </c>
      <c r="D129" s="653"/>
      <c r="E129" s="653"/>
      <c r="F129" s="653"/>
      <c r="G129" s="650">
        <v>0</v>
      </c>
      <c r="H129" s="656">
        <v>169.86</v>
      </c>
      <c r="I129" s="653"/>
      <c r="J129" s="657">
        <v>-169.86</v>
      </c>
      <c r="K129" s="653"/>
    </row>
    <row r="130" spans="1:11" ht="12" customHeight="1">
      <c r="A130" s="647"/>
      <c r="B130" s="648">
        <v>594</v>
      </c>
      <c r="C130" s="649" t="s">
        <v>753</v>
      </c>
      <c r="D130" s="647"/>
      <c r="E130" s="647"/>
      <c r="F130" s="647"/>
      <c r="G130" s="650">
        <v>0</v>
      </c>
      <c r="H130" s="656">
        <v>138.06</v>
      </c>
      <c r="I130" s="647"/>
      <c r="J130" s="657">
        <v>-138.06</v>
      </c>
      <c r="K130" s="647"/>
    </row>
    <row r="131" spans="1:11" ht="12" customHeight="1">
      <c r="A131" s="653"/>
      <c r="B131" s="648">
        <v>599</v>
      </c>
      <c r="C131" s="649" t="s">
        <v>754</v>
      </c>
      <c r="D131" s="653"/>
      <c r="E131" s="653"/>
      <c r="F131" s="653"/>
      <c r="G131" s="650">
        <v>0</v>
      </c>
      <c r="H131" s="654">
        <v>2695.08</v>
      </c>
      <c r="I131" s="653"/>
      <c r="J131" s="655">
        <v>-2695.08</v>
      </c>
      <c r="K131" s="653"/>
    </row>
    <row r="132" spans="1:11" ht="12" customHeight="1">
      <c r="A132" s="647"/>
      <c r="B132" s="648">
        <v>601</v>
      </c>
      <c r="C132" s="649" t="s">
        <v>755</v>
      </c>
      <c r="D132" s="647"/>
      <c r="E132" s="647"/>
      <c r="F132" s="647"/>
      <c r="G132" s="650">
        <v>0</v>
      </c>
      <c r="H132" s="650">
        <v>4.84</v>
      </c>
      <c r="I132" s="647"/>
      <c r="J132" s="663">
        <v>-4.84</v>
      </c>
      <c r="K132" s="647"/>
    </row>
    <row r="133" spans="1:11" ht="12" customHeight="1">
      <c r="A133" s="653"/>
      <c r="B133" s="648">
        <v>604</v>
      </c>
      <c r="C133" s="649" t="s">
        <v>756</v>
      </c>
      <c r="D133" s="653"/>
      <c r="E133" s="653"/>
      <c r="F133" s="653"/>
      <c r="G133" s="650">
        <v>0</v>
      </c>
      <c r="H133" s="656">
        <v>134.72</v>
      </c>
      <c r="I133" s="653"/>
      <c r="J133" s="657">
        <v>-134.72</v>
      </c>
      <c r="K133" s="653"/>
    </row>
    <row r="134" spans="1:11" ht="12" customHeight="1">
      <c r="A134" s="647"/>
      <c r="B134" s="648">
        <v>613</v>
      </c>
      <c r="C134" s="649" t="s">
        <v>757</v>
      </c>
      <c r="D134" s="647"/>
      <c r="E134" s="647"/>
      <c r="F134" s="647"/>
      <c r="G134" s="650">
        <v>0</v>
      </c>
      <c r="H134" s="650">
        <v>1.06</v>
      </c>
      <c r="I134" s="647"/>
      <c r="J134" s="663">
        <v>-1.06</v>
      </c>
      <c r="K134" s="647"/>
    </row>
    <row r="135" spans="1:11" ht="11.25" customHeight="1">
      <c r="A135" s="660" t="s">
        <v>389</v>
      </c>
      <c r="B135" s="653"/>
      <c r="C135" s="660" t="s">
        <v>390</v>
      </c>
      <c r="D135" s="653"/>
      <c r="E135" s="653"/>
      <c r="F135" s="653"/>
      <c r="G135" s="662" t="s">
        <v>391</v>
      </c>
      <c r="H135" s="662" t="s">
        <v>392</v>
      </c>
      <c r="I135" s="653"/>
      <c r="J135" s="662" t="s">
        <v>393</v>
      </c>
      <c r="K135" s="653"/>
    </row>
    <row r="136" spans="1:11" ht="11.25" customHeight="1">
      <c r="A136" s="660" t="s">
        <v>405</v>
      </c>
      <c r="B136" s="653"/>
      <c r="C136" s="653"/>
      <c r="D136" s="653"/>
      <c r="E136" s="653"/>
      <c r="F136" s="653"/>
      <c r="G136" s="650">
        <v>0</v>
      </c>
      <c r="H136" s="664">
        <v>246653.89</v>
      </c>
      <c r="I136" s="653"/>
      <c r="J136" s="665">
        <v>-246653.89</v>
      </c>
      <c r="K136" s="653"/>
    </row>
    <row r="137" ht="12" customHeight="1">
      <c r="E137" s="661"/>
    </row>
    <row r="140" ht="12.75">
      <c r="A140" s="666" t="s">
        <v>758</v>
      </c>
    </row>
  </sheetData>
  <sheetProtection/>
  <printOptions/>
  <pageMargins left="0.7480314960629921" right="0.7480314960629921" top="0.984251968503937" bottom="0.984251968503937" header="0.5118110236220472" footer="0.5118110236220472"/>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dimension ref="A1:J157"/>
  <sheetViews>
    <sheetView zoomScale="85" zoomScaleNormal="85" zoomScalePageLayoutView="0" workbookViewId="0" topLeftCell="A52">
      <selection activeCell="Q90" sqref="Q90"/>
    </sheetView>
  </sheetViews>
  <sheetFormatPr defaultColWidth="9.140625" defaultRowHeight="12.75"/>
  <cols>
    <col min="1" max="1" width="3.8515625" style="427" customWidth="1"/>
    <col min="2" max="2" width="21.00390625" style="427" customWidth="1"/>
    <col min="3" max="5" width="11.00390625" style="428" customWidth="1"/>
    <col min="6" max="9" width="11.00390625" style="429" customWidth="1"/>
    <col min="10" max="10" width="13.140625" style="308" bestFit="1" customWidth="1"/>
    <col min="11" max="16384" width="9.140625" style="308" customWidth="1"/>
  </cols>
  <sheetData>
    <row r="1" spans="1:9" ht="26.25" customHeight="1" thickBot="1">
      <c r="A1" s="307"/>
      <c r="B1" s="738" t="s">
        <v>335</v>
      </c>
      <c r="C1" s="739"/>
      <c r="D1" s="739"/>
      <c r="E1" s="739"/>
      <c r="F1" s="739"/>
      <c r="G1" s="739"/>
      <c r="H1" s="739"/>
      <c r="I1" s="740"/>
    </row>
    <row r="2" spans="1:9" s="317" customFormat="1" ht="35.25" customHeight="1" thickBot="1">
      <c r="A2" s="309"/>
      <c r="B2" s="310" t="s">
        <v>336</v>
      </c>
      <c r="C2" s="311">
        <v>5</v>
      </c>
      <c r="D2" s="312">
        <v>1</v>
      </c>
      <c r="E2" s="313" t="s">
        <v>337</v>
      </c>
      <c r="F2" s="314" t="s">
        <v>338</v>
      </c>
      <c r="G2" s="315" t="s">
        <v>339</v>
      </c>
      <c r="H2" s="316" t="s">
        <v>340</v>
      </c>
      <c r="I2" s="316" t="s">
        <v>341</v>
      </c>
    </row>
    <row r="3" spans="1:9" s="317" customFormat="1" ht="27.75" customHeight="1">
      <c r="A3" s="318" t="s">
        <v>12</v>
      </c>
      <c r="B3" s="319" t="s">
        <v>342</v>
      </c>
      <c r="C3" s="320"/>
      <c r="D3" s="321"/>
      <c r="E3" s="321"/>
      <c r="F3" s="321"/>
      <c r="G3" s="321"/>
      <c r="H3" s="322"/>
      <c r="I3" s="322"/>
    </row>
    <row r="4" spans="1:9" s="317" customFormat="1" ht="17.25" customHeight="1">
      <c r="A4" s="323"/>
      <c r="B4" s="324" t="s">
        <v>343</v>
      </c>
      <c r="C4" s="325"/>
      <c r="D4" s="326"/>
      <c r="E4" s="327"/>
      <c r="F4" s="328"/>
      <c r="G4" s="329"/>
      <c r="H4" s="330"/>
      <c r="I4" s="330"/>
    </row>
    <row r="5" spans="1:9" s="317" customFormat="1" ht="17.25" customHeight="1" thickBot="1">
      <c r="A5" s="331"/>
      <c r="B5" s="332" t="s">
        <v>337</v>
      </c>
      <c r="C5" s="333">
        <f>C2*C4</f>
        <v>0</v>
      </c>
      <c r="D5" s="334">
        <f>D2*D4</f>
        <v>0</v>
      </c>
      <c r="E5" s="335">
        <f>C5+D5</f>
        <v>0</v>
      </c>
      <c r="F5" s="336"/>
      <c r="G5" s="337"/>
      <c r="H5" s="338"/>
      <c r="I5" s="338"/>
    </row>
    <row r="6" spans="1:9" s="317" customFormat="1" ht="27.75" customHeight="1">
      <c r="A6" s="339" t="s">
        <v>13</v>
      </c>
      <c r="B6" s="319" t="s">
        <v>344</v>
      </c>
      <c r="C6" s="340"/>
      <c r="D6" s="341"/>
      <c r="E6" s="341"/>
      <c r="F6" s="341"/>
      <c r="G6" s="341"/>
      <c r="H6" s="342"/>
      <c r="I6" s="342"/>
    </row>
    <row r="7" spans="1:9" s="317" customFormat="1" ht="17.25" customHeight="1">
      <c r="A7" s="318"/>
      <c r="B7" s="343" t="s">
        <v>343</v>
      </c>
      <c r="C7" s="344">
        <v>1966</v>
      </c>
      <c r="D7" s="345">
        <v>420</v>
      </c>
      <c r="E7" s="346"/>
      <c r="F7" s="347"/>
      <c r="G7" s="348"/>
      <c r="H7" s="349"/>
      <c r="I7" s="349"/>
    </row>
    <row r="8" spans="1:9" s="317" customFormat="1" ht="17.25" customHeight="1" thickBot="1">
      <c r="A8" s="350"/>
      <c r="B8" s="351" t="s">
        <v>337</v>
      </c>
      <c r="C8" s="352">
        <f>C7*C2</f>
        <v>9830</v>
      </c>
      <c r="D8" s="353">
        <f>D7*D2</f>
        <v>420</v>
      </c>
      <c r="E8" s="354">
        <f>C8+D8</f>
        <v>10250</v>
      </c>
      <c r="F8" s="355">
        <v>10250</v>
      </c>
      <c r="G8" s="356">
        <v>10274</v>
      </c>
      <c r="H8" s="357"/>
      <c r="I8" s="357"/>
    </row>
    <row r="9" spans="1:9" s="317" customFormat="1" ht="27.75" customHeight="1">
      <c r="A9" s="339" t="s">
        <v>15</v>
      </c>
      <c r="B9" s="319" t="s">
        <v>345</v>
      </c>
      <c r="C9" s="358"/>
      <c r="D9" s="321"/>
      <c r="E9" s="321"/>
      <c r="F9" s="321"/>
      <c r="G9" s="321"/>
      <c r="H9" s="322"/>
      <c r="I9" s="322"/>
    </row>
    <row r="10" spans="1:9" s="317" customFormat="1" ht="17.25" customHeight="1">
      <c r="A10" s="323"/>
      <c r="B10" s="324" t="s">
        <v>343</v>
      </c>
      <c r="C10" s="325">
        <v>2119</v>
      </c>
      <c r="D10" s="326">
        <v>159</v>
      </c>
      <c r="E10" s="327"/>
      <c r="F10" s="328"/>
      <c r="G10" s="329"/>
      <c r="H10" s="330"/>
      <c r="I10" s="330"/>
    </row>
    <row r="11" spans="1:9" s="317" customFormat="1" ht="17.25" customHeight="1" thickBot="1">
      <c r="A11" s="331"/>
      <c r="B11" s="332" t="s">
        <v>337</v>
      </c>
      <c r="C11" s="333">
        <f>C2*C10</f>
        <v>10595</v>
      </c>
      <c r="D11" s="334">
        <f>D2*D10</f>
        <v>159</v>
      </c>
      <c r="E11" s="335">
        <f>C11+D11</f>
        <v>10754</v>
      </c>
      <c r="F11" s="359">
        <v>10754</v>
      </c>
      <c r="G11" s="360">
        <v>11916</v>
      </c>
      <c r="H11" s="361"/>
      <c r="I11" s="361"/>
    </row>
    <row r="12" spans="1:9" s="317" customFormat="1" ht="27.75" customHeight="1">
      <c r="A12" s="339">
        <v>4</v>
      </c>
      <c r="B12" s="319" t="s">
        <v>346</v>
      </c>
      <c r="C12" s="362"/>
      <c r="D12" s="341"/>
      <c r="E12" s="341"/>
      <c r="F12" s="341"/>
      <c r="G12" s="341"/>
      <c r="H12" s="342"/>
      <c r="I12" s="342"/>
    </row>
    <row r="13" spans="1:9" s="317" customFormat="1" ht="17.25" customHeight="1">
      <c r="A13" s="323"/>
      <c r="B13" s="324" t="s">
        <v>343</v>
      </c>
      <c r="C13" s="325"/>
      <c r="D13" s="326"/>
      <c r="E13" s="327"/>
      <c r="F13" s="328"/>
      <c r="G13" s="329"/>
      <c r="H13" s="330"/>
      <c r="I13" s="330"/>
    </row>
    <row r="14" spans="1:9" s="317" customFormat="1" ht="17.25" customHeight="1" thickBot="1">
      <c r="A14" s="331"/>
      <c r="B14" s="332" t="s">
        <v>337</v>
      </c>
      <c r="C14" s="333">
        <f>C13*C2</f>
        <v>0</v>
      </c>
      <c r="D14" s="334">
        <f>D13*D2</f>
        <v>0</v>
      </c>
      <c r="E14" s="335">
        <f>C14+D14</f>
        <v>0</v>
      </c>
      <c r="F14" s="359">
        <v>967</v>
      </c>
      <c r="G14" s="360">
        <v>693</v>
      </c>
      <c r="H14" s="361"/>
      <c r="I14" s="361"/>
    </row>
    <row r="15" spans="1:9" s="317" customFormat="1" ht="27.75" customHeight="1">
      <c r="A15" s="339">
        <v>5</v>
      </c>
      <c r="B15" s="319" t="s">
        <v>347</v>
      </c>
      <c r="C15" s="340"/>
      <c r="D15" s="341"/>
      <c r="E15" s="341"/>
      <c r="F15" s="341"/>
      <c r="G15" s="341"/>
      <c r="H15" s="342"/>
      <c r="I15" s="342"/>
    </row>
    <row r="16" spans="1:9" s="317" customFormat="1" ht="17.25" customHeight="1">
      <c r="A16" s="323"/>
      <c r="B16" s="324" t="s">
        <v>343</v>
      </c>
      <c r="C16" s="325">
        <v>1810</v>
      </c>
      <c r="D16" s="326">
        <v>258</v>
      </c>
      <c r="E16" s="327"/>
      <c r="F16" s="328"/>
      <c r="G16" s="329"/>
      <c r="H16" s="330"/>
      <c r="I16" s="330"/>
    </row>
    <row r="17" spans="1:9" s="317" customFormat="1" ht="17.25" customHeight="1" thickBot="1">
      <c r="A17" s="331"/>
      <c r="B17" s="332" t="s">
        <v>337</v>
      </c>
      <c r="C17" s="333">
        <f>C16*C2</f>
        <v>9050</v>
      </c>
      <c r="D17" s="334">
        <f>D16*D2</f>
        <v>258</v>
      </c>
      <c r="E17" s="335">
        <f>C17+D17</f>
        <v>9308</v>
      </c>
      <c r="F17" s="359">
        <v>9394</v>
      </c>
      <c r="G17" s="360"/>
      <c r="H17" s="361"/>
      <c r="I17" s="361"/>
    </row>
    <row r="18" spans="1:9" s="317" customFormat="1" ht="27.75" customHeight="1">
      <c r="A18" s="339" t="s">
        <v>21</v>
      </c>
      <c r="B18" s="319" t="s">
        <v>348</v>
      </c>
      <c r="C18" s="362"/>
      <c r="D18" s="341"/>
      <c r="E18" s="341"/>
      <c r="F18" s="341"/>
      <c r="G18" s="341"/>
      <c r="H18" s="342"/>
      <c r="I18" s="342"/>
    </row>
    <row r="19" spans="1:9" s="317" customFormat="1" ht="17.25" customHeight="1">
      <c r="A19" s="323"/>
      <c r="B19" s="324" t="s">
        <v>343</v>
      </c>
      <c r="C19" s="325"/>
      <c r="D19" s="326"/>
      <c r="E19" s="327"/>
      <c r="F19" s="328"/>
      <c r="G19" s="329"/>
      <c r="H19" s="330"/>
      <c r="I19" s="330"/>
    </row>
    <row r="20" spans="1:9" s="317" customFormat="1" ht="17.25" customHeight="1" thickBot="1">
      <c r="A20" s="331"/>
      <c r="B20" s="332" t="s">
        <v>337</v>
      </c>
      <c r="C20" s="333">
        <f>C19*C2</f>
        <v>0</v>
      </c>
      <c r="D20" s="334">
        <f>D19*D2</f>
        <v>0</v>
      </c>
      <c r="E20" s="335">
        <f>C20+D20</f>
        <v>0</v>
      </c>
      <c r="F20" s="359">
        <v>13697</v>
      </c>
      <c r="G20" s="360"/>
      <c r="H20" s="361"/>
      <c r="I20" s="361"/>
    </row>
    <row r="21" spans="1:9" s="317" customFormat="1" ht="27.75" customHeight="1">
      <c r="A21" s="339" t="s">
        <v>23</v>
      </c>
      <c r="B21" s="319" t="s">
        <v>349</v>
      </c>
      <c r="C21" s="320"/>
      <c r="D21" s="321"/>
      <c r="E21" s="321"/>
      <c r="F21" s="321"/>
      <c r="G21" s="321"/>
      <c r="H21" s="322"/>
      <c r="I21" s="322"/>
    </row>
    <row r="22" spans="1:9" s="317" customFormat="1" ht="17.25" customHeight="1">
      <c r="A22" s="323"/>
      <c r="B22" s="324" t="s">
        <v>343</v>
      </c>
      <c r="C22" s="325"/>
      <c r="D22" s="326"/>
      <c r="E22" s="327"/>
      <c r="F22" s="328"/>
      <c r="G22" s="329"/>
      <c r="H22" s="330"/>
      <c r="I22" s="330"/>
    </row>
    <row r="23" spans="1:9" s="317" customFormat="1" ht="17.25" customHeight="1" thickBot="1">
      <c r="A23" s="331"/>
      <c r="B23" s="332" t="s">
        <v>337</v>
      </c>
      <c r="C23" s="333">
        <f>C22*C2</f>
        <v>0</v>
      </c>
      <c r="D23" s="334">
        <f>D22*D2</f>
        <v>0</v>
      </c>
      <c r="E23" s="335">
        <f>C23+D23</f>
        <v>0</v>
      </c>
      <c r="F23" s="359">
        <v>4291</v>
      </c>
      <c r="G23" s="360">
        <v>2322</v>
      </c>
      <c r="H23" s="361"/>
      <c r="I23" s="361"/>
    </row>
    <row r="24" spans="1:9" s="317" customFormat="1" ht="27.75" customHeight="1">
      <c r="A24" s="339" t="s">
        <v>25</v>
      </c>
      <c r="B24" s="319" t="s">
        <v>350</v>
      </c>
      <c r="C24" s="358"/>
      <c r="D24" s="321"/>
      <c r="E24" s="321"/>
      <c r="F24" s="321"/>
      <c r="G24" s="321"/>
      <c r="H24" s="322"/>
      <c r="I24" s="322"/>
    </row>
    <row r="25" spans="1:9" s="317" customFormat="1" ht="17.25" customHeight="1">
      <c r="A25" s="323"/>
      <c r="B25" s="324" t="s">
        <v>343</v>
      </c>
      <c r="C25" s="325">
        <v>887</v>
      </c>
      <c r="D25" s="326">
        <v>137</v>
      </c>
      <c r="E25" s="327"/>
      <c r="F25" s="328"/>
      <c r="G25" s="329"/>
      <c r="H25" s="330"/>
      <c r="I25" s="330"/>
    </row>
    <row r="26" spans="1:9" s="317" customFormat="1" ht="17.25" customHeight="1" thickBot="1">
      <c r="A26" s="331"/>
      <c r="B26" s="332" t="s">
        <v>337</v>
      </c>
      <c r="C26" s="333">
        <f>C25*C2</f>
        <v>4435</v>
      </c>
      <c r="D26" s="334">
        <f>D25*D2</f>
        <v>137</v>
      </c>
      <c r="E26" s="335">
        <f>C26+D26</f>
        <v>4572</v>
      </c>
      <c r="F26" s="359">
        <v>4572</v>
      </c>
      <c r="G26" s="360">
        <v>1396</v>
      </c>
      <c r="H26" s="361"/>
      <c r="I26" s="361"/>
    </row>
    <row r="27" spans="1:9" s="317" customFormat="1" ht="27.75" customHeight="1">
      <c r="A27" s="339" t="s">
        <v>26</v>
      </c>
      <c r="B27" s="319" t="s">
        <v>351</v>
      </c>
      <c r="C27" s="320"/>
      <c r="D27" s="321"/>
      <c r="E27" s="321"/>
      <c r="F27" s="321"/>
      <c r="G27" s="321"/>
      <c r="H27" s="322"/>
      <c r="I27" s="322"/>
    </row>
    <row r="28" spans="1:9" s="317" customFormat="1" ht="17.25" customHeight="1">
      <c r="A28" s="323"/>
      <c r="B28" s="324" t="s">
        <v>343</v>
      </c>
      <c r="C28" s="325"/>
      <c r="D28" s="326"/>
      <c r="E28" s="327"/>
      <c r="F28" s="328"/>
      <c r="G28" s="329"/>
      <c r="H28" s="330"/>
      <c r="I28" s="330"/>
    </row>
    <row r="29" spans="1:9" s="317" customFormat="1" ht="17.25" customHeight="1" thickBot="1">
      <c r="A29" s="331"/>
      <c r="B29" s="332" t="s">
        <v>337</v>
      </c>
      <c r="C29" s="333">
        <f>C28*C2</f>
        <v>0</v>
      </c>
      <c r="D29" s="334">
        <f>D28*D2</f>
        <v>0</v>
      </c>
      <c r="E29" s="335">
        <f>C29+D29</f>
        <v>0</v>
      </c>
      <c r="F29" s="359">
        <v>17441</v>
      </c>
      <c r="G29" s="360">
        <v>11642</v>
      </c>
      <c r="H29" s="361"/>
      <c r="I29" s="361"/>
    </row>
    <row r="30" spans="1:9" s="317" customFormat="1" ht="27.75" customHeight="1">
      <c r="A30" s="339">
        <v>10</v>
      </c>
      <c r="B30" s="363" t="s">
        <v>352</v>
      </c>
      <c r="C30" s="320"/>
      <c r="D30" s="321"/>
      <c r="E30" s="321"/>
      <c r="F30" s="321"/>
      <c r="G30" s="321"/>
      <c r="H30" s="322"/>
      <c r="I30" s="322"/>
    </row>
    <row r="31" spans="1:9" s="317" customFormat="1" ht="17.25" customHeight="1">
      <c r="A31" s="323"/>
      <c r="B31" s="324" t="s">
        <v>343</v>
      </c>
      <c r="C31" s="325">
        <v>6254</v>
      </c>
      <c r="D31" s="326">
        <v>116</v>
      </c>
      <c r="E31" s="327"/>
      <c r="F31" s="328"/>
      <c r="G31" s="329"/>
      <c r="H31" s="330"/>
      <c r="I31" s="330"/>
    </row>
    <row r="32" spans="1:9" s="317" customFormat="1" ht="17.25" customHeight="1">
      <c r="A32" s="364"/>
      <c r="B32" s="365" t="s">
        <v>337</v>
      </c>
      <c r="C32" s="366">
        <f>C31*C2</f>
        <v>31270</v>
      </c>
      <c r="D32" s="367">
        <f>D31*D2</f>
        <v>116</v>
      </c>
      <c r="E32" s="368">
        <f>C32+D32</f>
        <v>31386</v>
      </c>
      <c r="F32" s="369">
        <v>32386</v>
      </c>
      <c r="G32" s="370">
        <v>15036</v>
      </c>
      <c r="H32" s="371"/>
      <c r="I32" s="371"/>
    </row>
    <row r="33" spans="1:9" s="317" customFormat="1" ht="17.25" customHeight="1" thickBot="1">
      <c r="A33" s="331"/>
      <c r="B33" s="372"/>
      <c r="C33" s="333"/>
      <c r="D33" s="334"/>
      <c r="E33" s="335"/>
      <c r="F33" s="373">
        <v>1000</v>
      </c>
      <c r="G33" s="360"/>
      <c r="H33" s="361"/>
      <c r="I33" s="361"/>
    </row>
    <row r="34" spans="1:9" s="317" customFormat="1" ht="27.75" customHeight="1">
      <c r="A34" s="339" t="s">
        <v>27</v>
      </c>
      <c r="B34" s="363" t="s">
        <v>353</v>
      </c>
      <c r="C34" s="320"/>
      <c r="D34" s="321"/>
      <c r="E34" s="321"/>
      <c r="F34" s="321"/>
      <c r="G34" s="321"/>
      <c r="H34" s="322"/>
      <c r="I34" s="322"/>
    </row>
    <row r="35" spans="1:9" s="317" customFormat="1" ht="17.25" customHeight="1">
      <c r="A35" s="323"/>
      <c r="B35" s="324" t="s">
        <v>343</v>
      </c>
      <c r="C35" s="325">
        <v>904</v>
      </c>
      <c r="D35" s="326">
        <v>131</v>
      </c>
      <c r="E35" s="327"/>
      <c r="F35" s="328"/>
      <c r="G35" s="329"/>
      <c r="H35" s="330"/>
      <c r="I35" s="330"/>
    </row>
    <row r="36" spans="1:9" s="317" customFormat="1" ht="17.25" customHeight="1">
      <c r="A36" s="374"/>
      <c r="B36" s="375" t="s">
        <v>337</v>
      </c>
      <c r="C36" s="376">
        <f>C35*C2</f>
        <v>4520</v>
      </c>
      <c r="D36" s="377">
        <f>D35*D2</f>
        <v>131</v>
      </c>
      <c r="E36" s="378">
        <f>C36+D36+D36</f>
        <v>4782</v>
      </c>
      <c r="F36" s="379">
        <v>4782</v>
      </c>
      <c r="G36" s="380"/>
      <c r="H36" s="381"/>
      <c r="I36" s="381"/>
    </row>
    <row r="37" spans="1:9" s="317" customFormat="1" ht="17.25" customHeight="1" thickBot="1">
      <c r="A37" s="331"/>
      <c r="B37" s="372"/>
      <c r="C37" s="333"/>
      <c r="D37" s="334"/>
      <c r="E37" s="335"/>
      <c r="F37" s="373">
        <v>1000</v>
      </c>
      <c r="G37" s="360"/>
      <c r="H37" s="361"/>
      <c r="I37" s="361"/>
    </row>
    <row r="38" spans="1:9" s="317" customFormat="1" ht="27.75" customHeight="1">
      <c r="A38" s="382" t="s">
        <v>28</v>
      </c>
      <c r="B38" s="383" t="s">
        <v>354</v>
      </c>
      <c r="C38" s="320"/>
      <c r="D38" s="321"/>
      <c r="E38" s="321"/>
      <c r="F38" s="321"/>
      <c r="G38" s="321"/>
      <c r="H38" s="322"/>
      <c r="I38" s="322"/>
    </row>
    <row r="39" spans="1:9" s="317" customFormat="1" ht="17.25" customHeight="1">
      <c r="A39" s="323"/>
      <c r="B39" s="324" t="s">
        <v>343</v>
      </c>
      <c r="C39" s="325"/>
      <c r="D39" s="326"/>
      <c r="E39" s="327"/>
      <c r="F39" s="328"/>
      <c r="G39" s="329"/>
      <c r="H39" s="330"/>
      <c r="I39" s="330"/>
    </row>
    <row r="40" spans="1:9" s="317" customFormat="1" ht="17.25" customHeight="1" thickBot="1">
      <c r="A40" s="331"/>
      <c r="B40" s="332" t="s">
        <v>337</v>
      </c>
      <c r="C40" s="333">
        <f>C39*C2</f>
        <v>0</v>
      </c>
      <c r="D40" s="334">
        <f>D39*D2</f>
        <v>0</v>
      </c>
      <c r="E40" s="335">
        <f>C40+D40</f>
        <v>0</v>
      </c>
      <c r="F40" s="384"/>
      <c r="G40" s="360">
        <v>2626</v>
      </c>
      <c r="H40" s="361"/>
      <c r="I40" s="361">
        <v>352.25</v>
      </c>
    </row>
    <row r="41" spans="1:9" s="317" customFormat="1" ht="27.75" customHeight="1">
      <c r="A41" s="339" t="s">
        <v>29</v>
      </c>
      <c r="B41" s="363" t="s">
        <v>355</v>
      </c>
      <c r="C41" s="385"/>
      <c r="D41" s="386"/>
      <c r="E41" s="387"/>
      <c r="F41" s="388"/>
      <c r="G41" s="389"/>
      <c r="H41" s="390"/>
      <c r="I41" s="390"/>
    </row>
    <row r="42" spans="1:9" s="317" customFormat="1" ht="17.25" customHeight="1">
      <c r="A42" s="323"/>
      <c r="B42" s="324" t="s">
        <v>343</v>
      </c>
      <c r="C42" s="325"/>
      <c r="D42" s="326"/>
      <c r="E42" s="327"/>
      <c r="F42" s="328"/>
      <c r="G42" s="329"/>
      <c r="H42" s="330"/>
      <c r="I42" s="330"/>
    </row>
    <row r="43" spans="1:9" s="317" customFormat="1" ht="17.25" customHeight="1" thickBot="1">
      <c r="A43" s="331"/>
      <c r="B43" s="332" t="s">
        <v>337</v>
      </c>
      <c r="C43" s="333">
        <f>C42*C2</f>
        <v>0</v>
      </c>
      <c r="D43" s="334">
        <f>D42*D2</f>
        <v>0</v>
      </c>
      <c r="E43" s="335">
        <f>C43+D43</f>
        <v>0</v>
      </c>
      <c r="F43" s="359">
        <v>14185</v>
      </c>
      <c r="G43" s="360"/>
      <c r="H43" s="361"/>
      <c r="I43" s="361"/>
    </row>
    <row r="44" spans="1:9" s="317" customFormat="1" ht="27.75" customHeight="1">
      <c r="A44" s="339" t="s">
        <v>30</v>
      </c>
      <c r="B44" s="363" t="s">
        <v>356</v>
      </c>
      <c r="C44" s="320"/>
      <c r="D44" s="321"/>
      <c r="E44" s="321"/>
      <c r="F44" s="321"/>
      <c r="G44" s="321"/>
      <c r="H44" s="322"/>
      <c r="I44" s="322"/>
    </row>
    <row r="45" spans="1:9" s="317" customFormat="1" ht="17.25" customHeight="1">
      <c r="A45" s="323"/>
      <c r="B45" s="324" t="s">
        <v>343</v>
      </c>
      <c r="C45" s="325"/>
      <c r="D45" s="326"/>
      <c r="E45" s="327"/>
      <c r="F45" s="328"/>
      <c r="G45" s="329"/>
      <c r="H45" s="330"/>
      <c r="I45" s="330"/>
    </row>
    <row r="46" spans="1:9" s="317" customFormat="1" ht="17.25" customHeight="1">
      <c r="A46" s="391"/>
      <c r="B46" s="392" t="s">
        <v>337</v>
      </c>
      <c r="C46" s="393">
        <f>C45*C2</f>
        <v>0</v>
      </c>
      <c r="D46" s="394">
        <f>D45*D2</f>
        <v>0</v>
      </c>
      <c r="E46" s="395">
        <f>C46+D46</f>
        <v>0</v>
      </c>
      <c r="F46" s="396"/>
      <c r="G46" s="397">
        <v>4051</v>
      </c>
      <c r="H46" s="398"/>
      <c r="I46" s="399"/>
    </row>
    <row r="47" spans="1:9" s="317" customFormat="1" ht="17.25" customHeight="1" thickBot="1">
      <c r="A47" s="350"/>
      <c r="B47" s="400"/>
      <c r="C47" s="352"/>
      <c r="D47" s="353"/>
      <c r="E47" s="354"/>
      <c r="F47" s="355"/>
      <c r="G47" s="356">
        <v>650</v>
      </c>
      <c r="H47" s="357"/>
      <c r="I47" s="357"/>
    </row>
    <row r="48" spans="1:9" s="317" customFormat="1" ht="27.75" customHeight="1">
      <c r="A48" s="339" t="s">
        <v>32</v>
      </c>
      <c r="B48" s="363" t="s">
        <v>357</v>
      </c>
      <c r="C48" s="385"/>
      <c r="D48" s="401"/>
      <c r="E48" s="387"/>
      <c r="F48" s="388"/>
      <c r="G48" s="389"/>
      <c r="H48" s="390"/>
      <c r="I48" s="390"/>
    </row>
    <row r="49" spans="1:9" s="317" customFormat="1" ht="17.25" customHeight="1">
      <c r="A49" s="323"/>
      <c r="B49" s="324" t="s">
        <v>343</v>
      </c>
      <c r="C49" s="385">
        <v>72</v>
      </c>
      <c r="D49" s="401">
        <v>9</v>
      </c>
      <c r="E49" s="327"/>
      <c r="F49" s="328"/>
      <c r="G49" s="329"/>
      <c r="H49" s="330"/>
      <c r="I49" s="330"/>
    </row>
    <row r="50" spans="1:9" s="317" customFormat="1" ht="17.25" customHeight="1" thickBot="1">
      <c r="A50" s="331"/>
      <c r="B50" s="332" t="s">
        <v>337</v>
      </c>
      <c r="C50" s="333">
        <f>C49*C2</f>
        <v>360</v>
      </c>
      <c r="D50" s="334">
        <f>D49*D2</f>
        <v>9</v>
      </c>
      <c r="E50" s="335">
        <f>C50+D50</f>
        <v>369</v>
      </c>
      <c r="F50" s="359">
        <v>369</v>
      </c>
      <c r="G50" s="360"/>
      <c r="H50" s="361"/>
      <c r="I50" s="361"/>
    </row>
    <row r="51" spans="1:9" s="317" customFormat="1" ht="27.75" customHeight="1">
      <c r="A51" s="339" t="s">
        <v>33</v>
      </c>
      <c r="B51" s="363" t="s">
        <v>358</v>
      </c>
      <c r="C51" s="320"/>
      <c r="D51" s="321"/>
      <c r="E51" s="321"/>
      <c r="F51" s="321"/>
      <c r="G51" s="321"/>
      <c r="H51" s="322"/>
      <c r="I51" s="322"/>
    </row>
    <row r="52" spans="1:9" s="317" customFormat="1" ht="17.25" customHeight="1">
      <c r="A52" s="323"/>
      <c r="B52" s="324" t="s">
        <v>343</v>
      </c>
      <c r="C52" s="325">
        <v>259</v>
      </c>
      <c r="D52" s="326">
        <v>1980</v>
      </c>
      <c r="E52" s="327"/>
      <c r="F52" s="328"/>
      <c r="G52" s="329"/>
      <c r="H52" s="330"/>
      <c r="I52" s="330"/>
    </row>
    <row r="53" spans="1:9" s="317" customFormat="1" ht="17.25" customHeight="1" thickBot="1">
      <c r="A53" s="331"/>
      <c r="B53" s="332" t="s">
        <v>337</v>
      </c>
      <c r="C53" s="333">
        <f>C52*C2</f>
        <v>1295</v>
      </c>
      <c r="D53" s="334">
        <f>D52*D2</f>
        <v>1980</v>
      </c>
      <c r="E53" s="335">
        <f>C53+D53</f>
        <v>3275</v>
      </c>
      <c r="F53" s="359">
        <v>4383</v>
      </c>
      <c r="G53" s="360"/>
      <c r="H53" s="361"/>
      <c r="I53" s="361"/>
    </row>
    <row r="54" spans="1:9" s="317" customFormat="1" ht="27.75" customHeight="1">
      <c r="A54" s="339" t="s">
        <v>34</v>
      </c>
      <c r="B54" s="363" t="s">
        <v>359</v>
      </c>
      <c r="C54" s="320"/>
      <c r="D54" s="321"/>
      <c r="E54" s="321"/>
      <c r="F54" s="321"/>
      <c r="G54" s="321"/>
      <c r="H54" s="322"/>
      <c r="I54" s="322"/>
    </row>
    <row r="55" spans="1:9" s="317" customFormat="1" ht="17.25" customHeight="1">
      <c r="A55" s="323"/>
      <c r="B55" s="324" t="s">
        <v>343</v>
      </c>
      <c r="C55" s="325"/>
      <c r="D55" s="326"/>
      <c r="E55" s="327"/>
      <c r="F55" s="328"/>
      <c r="G55" s="329"/>
      <c r="H55" s="330"/>
      <c r="I55" s="330"/>
    </row>
    <row r="56" spans="1:9" s="317" customFormat="1" ht="17.25" customHeight="1" thickBot="1">
      <c r="A56" s="331"/>
      <c r="B56" s="332" t="s">
        <v>337</v>
      </c>
      <c r="C56" s="333">
        <f>C55*C2</f>
        <v>0</v>
      </c>
      <c r="D56" s="334">
        <f>D55*D2</f>
        <v>0</v>
      </c>
      <c r="E56" s="335">
        <f>C56+D56</f>
        <v>0</v>
      </c>
      <c r="F56" s="359">
        <v>8623</v>
      </c>
      <c r="G56" s="360">
        <v>3951</v>
      </c>
      <c r="H56" s="361"/>
      <c r="I56" s="361"/>
    </row>
    <row r="57" spans="1:9" s="317" customFormat="1" ht="27.75" customHeight="1">
      <c r="A57" s="339" t="s">
        <v>112</v>
      </c>
      <c r="B57" s="363" t="s">
        <v>360</v>
      </c>
      <c r="C57" s="320"/>
      <c r="D57" s="321"/>
      <c r="E57" s="321"/>
      <c r="F57" s="321"/>
      <c r="G57" s="321"/>
      <c r="H57" s="322"/>
      <c r="I57" s="322"/>
    </row>
    <row r="58" spans="1:9" s="317" customFormat="1" ht="17.25" customHeight="1">
      <c r="A58" s="323"/>
      <c r="B58" s="324" t="s">
        <v>343</v>
      </c>
      <c r="C58" s="325"/>
      <c r="D58" s="326"/>
      <c r="E58" s="327"/>
      <c r="F58" s="328"/>
      <c r="G58" s="329"/>
      <c r="H58" s="330"/>
      <c r="I58" s="330"/>
    </row>
    <row r="59" spans="1:9" s="317" customFormat="1" ht="17.25" customHeight="1" thickBot="1">
      <c r="A59" s="331"/>
      <c r="B59" s="332" t="s">
        <v>337</v>
      </c>
      <c r="C59" s="333">
        <f>C58*C2</f>
        <v>0</v>
      </c>
      <c r="D59" s="334">
        <f>D58*D2</f>
        <v>0</v>
      </c>
      <c r="E59" s="335">
        <f>C59+D59</f>
        <v>0</v>
      </c>
      <c r="F59" s="336"/>
      <c r="G59" s="360">
        <v>19497</v>
      </c>
      <c r="H59" s="361"/>
      <c r="I59" s="402"/>
    </row>
    <row r="60" spans="1:9" s="317" customFormat="1" ht="22.5" customHeight="1">
      <c r="A60" s="403">
        <v>19</v>
      </c>
      <c r="B60" s="363" t="s">
        <v>361</v>
      </c>
      <c r="C60" s="320"/>
      <c r="D60" s="321"/>
      <c r="E60" s="321"/>
      <c r="F60" s="321"/>
      <c r="G60" s="321"/>
      <c r="H60" s="322"/>
      <c r="I60" s="322"/>
    </row>
    <row r="61" spans="1:9" s="317" customFormat="1" ht="17.25" customHeight="1">
      <c r="A61" s="323"/>
      <c r="B61" s="324" t="s">
        <v>343</v>
      </c>
      <c r="C61" s="325">
        <v>3794</v>
      </c>
      <c r="D61" s="404">
        <v>584</v>
      </c>
      <c r="E61" s="405"/>
      <c r="F61" s="328"/>
      <c r="G61" s="329"/>
      <c r="H61" s="330"/>
      <c r="I61" s="330"/>
    </row>
    <row r="62" spans="1:9" s="317" customFormat="1" ht="17.25" customHeight="1" thickBot="1">
      <c r="A62" s="331"/>
      <c r="B62" s="332" t="s">
        <v>337</v>
      </c>
      <c r="C62" s="333">
        <f>C61*C2</f>
        <v>18970</v>
      </c>
      <c r="D62" s="406">
        <f>D61*D2</f>
        <v>584</v>
      </c>
      <c r="E62" s="407">
        <f>C62+D62</f>
        <v>19554</v>
      </c>
      <c r="F62" s="359">
        <v>19554</v>
      </c>
      <c r="G62" s="360"/>
      <c r="H62" s="361"/>
      <c r="I62" s="361">
        <f>SUM(I3:I61)</f>
        <v>352.25</v>
      </c>
    </row>
    <row r="63" spans="1:8" s="317" customFormat="1" ht="7.5" customHeight="1" thickBot="1">
      <c r="A63" s="741"/>
      <c r="B63" s="742"/>
      <c r="C63" s="742"/>
      <c r="D63" s="742"/>
      <c r="E63" s="742"/>
      <c r="F63" s="742"/>
      <c r="G63" s="742"/>
      <c r="H63" s="743"/>
    </row>
    <row r="64" spans="1:9" s="317" customFormat="1" ht="19.5" customHeight="1">
      <c r="A64" s="408"/>
      <c r="B64" s="409" t="s">
        <v>362</v>
      </c>
      <c r="C64" s="410">
        <f>C4+C7+C10+C13+C16+C19+C22+C25+C28+C31+C35+C39+C42+C45+C49+C52+C55+C58+C61</f>
        <v>18065</v>
      </c>
      <c r="D64" s="411">
        <f>D4+D7+D10+D13+D16+D19+D22+D25+D28+D31+D35+D39+D42+D45+D49+D52+D55+D58+D61</f>
        <v>3794</v>
      </c>
      <c r="E64" s="412">
        <f>C64+D64</f>
        <v>21859</v>
      </c>
      <c r="F64" s="413"/>
      <c r="G64" s="414"/>
      <c r="H64" s="415"/>
      <c r="I64" s="415"/>
    </row>
    <row r="65" spans="1:10" s="317" customFormat="1" ht="19.5" customHeight="1" thickBot="1">
      <c r="A65" s="350"/>
      <c r="B65" s="416" t="s">
        <v>363</v>
      </c>
      <c r="C65" s="417">
        <f>C5+C8+C11+C14+C17+C20+C23+C26+C29+C32+C36+C40+C43+C46+C50+C53+C56+C59+C62</f>
        <v>90325</v>
      </c>
      <c r="D65" s="418">
        <f>D5+D8+D11+D14+D17+D20+D23+D26+D29+D32+D36+D40+D43+D46+D50+D53+D56+D59+D62</f>
        <v>3794</v>
      </c>
      <c r="E65" s="419">
        <f>C65+D65</f>
        <v>94119</v>
      </c>
      <c r="F65" s="420">
        <f>SUM(F3:F64)-F33-F37</f>
        <v>155648</v>
      </c>
      <c r="G65" s="421">
        <f>SUM(G3:G64)</f>
        <v>84054</v>
      </c>
      <c r="H65" s="422">
        <f>F65+G65</f>
        <v>239702</v>
      </c>
      <c r="I65" s="422">
        <f>I62</f>
        <v>352.25</v>
      </c>
      <c r="J65" s="423"/>
    </row>
    <row r="66" spans="1:9" s="317" customFormat="1" ht="12.75">
      <c r="A66" s="424"/>
      <c r="B66" s="424"/>
      <c r="C66" s="425"/>
      <c r="D66" s="425"/>
      <c r="E66" s="425"/>
      <c r="F66" s="426"/>
      <c r="G66" s="426"/>
      <c r="H66" s="426"/>
      <c r="I66" s="426"/>
    </row>
    <row r="67" spans="1:9" s="317" customFormat="1" ht="12.75">
      <c r="A67" s="424"/>
      <c r="B67" s="424"/>
      <c r="C67" s="425"/>
      <c r="D67" s="425"/>
      <c r="E67" s="425"/>
      <c r="F67" s="426"/>
      <c r="G67" s="426"/>
      <c r="H67" s="426"/>
      <c r="I67" s="426"/>
    </row>
    <row r="68" spans="1:9" s="317" customFormat="1" ht="12.75">
      <c r="A68" s="424"/>
      <c r="B68" s="424"/>
      <c r="C68" s="425"/>
      <c r="D68" s="425"/>
      <c r="E68" s="425"/>
      <c r="F68" s="426"/>
      <c r="G68" s="426"/>
      <c r="H68" s="426"/>
      <c r="I68" s="426"/>
    </row>
    <row r="69" spans="1:9" s="317" customFormat="1" ht="12.75">
      <c r="A69" s="424"/>
      <c r="B69" s="424"/>
      <c r="C69" s="425"/>
      <c r="D69" s="425"/>
      <c r="E69" s="425"/>
      <c r="F69" s="426"/>
      <c r="G69" s="426"/>
      <c r="H69" s="426"/>
      <c r="I69" s="426"/>
    </row>
    <row r="70" spans="1:9" s="317" customFormat="1" ht="12.75">
      <c r="A70" s="424"/>
      <c r="B70" s="424"/>
      <c r="C70" s="425"/>
      <c r="D70" s="425"/>
      <c r="E70" s="425"/>
      <c r="F70" s="426"/>
      <c r="G70" s="426"/>
      <c r="H70" s="426">
        <f>H65-H68</f>
        <v>239702</v>
      </c>
      <c r="I70" s="426">
        <f>I65-I68</f>
        <v>352.25</v>
      </c>
    </row>
    <row r="71" spans="1:9" s="317" customFormat="1" ht="12.75">
      <c r="A71" s="424"/>
      <c r="B71" s="430"/>
      <c r="C71" s="433" t="s">
        <v>364</v>
      </c>
      <c r="D71" s="433"/>
      <c r="E71" s="433"/>
      <c r="F71" s="426"/>
      <c r="G71" s="426"/>
      <c r="H71" s="426"/>
      <c r="I71" s="426"/>
    </row>
    <row r="72" spans="1:9" s="317" customFormat="1" ht="12.75">
      <c r="A72" s="424"/>
      <c r="B72" s="431"/>
      <c r="C72" s="433" t="s">
        <v>365</v>
      </c>
      <c r="D72" s="433">
        <v>2023</v>
      </c>
      <c r="E72" s="433"/>
      <c r="F72" s="426"/>
      <c r="G72" s="426"/>
      <c r="H72" s="426"/>
      <c r="I72" s="426"/>
    </row>
    <row r="73" spans="1:9" s="317" customFormat="1" ht="12.75">
      <c r="A73" s="424"/>
      <c r="B73" s="432"/>
      <c r="C73" s="433" t="s">
        <v>365</v>
      </c>
      <c r="D73" s="433">
        <v>2021</v>
      </c>
      <c r="E73" s="433">
        <v>2022</v>
      </c>
      <c r="F73" s="426"/>
      <c r="G73" s="426"/>
      <c r="H73" s="426"/>
      <c r="I73" s="426"/>
    </row>
    <row r="74" spans="1:9" s="317" customFormat="1" ht="12.75">
      <c r="A74" s="424"/>
      <c r="B74" s="424"/>
      <c r="C74" s="425"/>
      <c r="D74" s="425"/>
      <c r="E74" s="425"/>
      <c r="F74" s="426"/>
      <c r="G74" s="426"/>
      <c r="H74" s="426"/>
      <c r="I74" s="426"/>
    </row>
    <row r="75" spans="1:9" s="317" customFormat="1" ht="12.75">
      <c r="A75" s="424"/>
      <c r="B75" s="424"/>
      <c r="C75" s="425"/>
      <c r="D75" s="425"/>
      <c r="E75" s="425"/>
      <c r="F75" s="426"/>
      <c r="G75" s="426"/>
      <c r="H75" s="426"/>
      <c r="I75" s="426"/>
    </row>
    <row r="76" spans="1:9" s="317" customFormat="1" ht="12.75">
      <c r="A76" s="424"/>
      <c r="B76" s="424"/>
      <c r="C76" s="425"/>
      <c r="D76" s="425"/>
      <c r="E76" s="425"/>
      <c r="F76" s="426"/>
      <c r="G76" s="426"/>
      <c r="H76" s="426"/>
      <c r="I76" s="426"/>
    </row>
    <row r="77" spans="1:9" s="317" customFormat="1" ht="12.75">
      <c r="A77" s="424"/>
      <c r="B77" s="424"/>
      <c r="C77" s="425"/>
      <c r="D77" s="425"/>
      <c r="E77" s="425"/>
      <c r="F77" s="426"/>
      <c r="G77" s="426"/>
      <c r="H77" s="426"/>
      <c r="I77" s="426"/>
    </row>
    <row r="78" spans="1:9" s="317" customFormat="1" ht="12.75">
      <c r="A78" s="424"/>
      <c r="B78" s="424"/>
      <c r="C78" s="425"/>
      <c r="D78" s="425"/>
      <c r="E78" s="425"/>
      <c r="F78" s="426"/>
      <c r="G78" s="426"/>
      <c r="H78" s="426"/>
      <c r="I78" s="426"/>
    </row>
    <row r="79" spans="1:9" s="317" customFormat="1" ht="12.75">
      <c r="A79" s="424"/>
      <c r="B79" s="424"/>
      <c r="C79" s="425"/>
      <c r="D79" s="425"/>
      <c r="E79" s="425"/>
      <c r="F79" s="426"/>
      <c r="G79" s="426"/>
      <c r="H79" s="426"/>
      <c r="I79" s="426"/>
    </row>
    <row r="80" spans="1:9" s="317" customFormat="1" ht="12.75">
      <c r="A80" s="424"/>
      <c r="B80" s="424"/>
      <c r="C80" s="425"/>
      <c r="D80" s="425"/>
      <c r="E80" s="425"/>
      <c r="F80" s="426"/>
      <c r="G80" s="426"/>
      <c r="H80" s="426"/>
      <c r="I80" s="426"/>
    </row>
    <row r="81" spans="1:9" s="317" customFormat="1" ht="12.75">
      <c r="A81" s="424"/>
      <c r="B81" s="424"/>
      <c r="C81" s="425"/>
      <c r="D81" s="425"/>
      <c r="E81" s="425"/>
      <c r="F81" s="426"/>
      <c r="G81" s="426"/>
      <c r="H81" s="426"/>
      <c r="I81" s="426"/>
    </row>
    <row r="82" spans="1:9" s="317" customFormat="1" ht="12.75">
      <c r="A82" s="424"/>
      <c r="B82" s="424"/>
      <c r="C82" s="425"/>
      <c r="D82" s="425"/>
      <c r="E82" s="425"/>
      <c r="F82" s="426"/>
      <c r="G82" s="426"/>
      <c r="H82" s="426"/>
      <c r="I82" s="426"/>
    </row>
    <row r="83" spans="1:9" s="317" customFormat="1" ht="12.75">
      <c r="A83" s="424"/>
      <c r="B83" s="424"/>
      <c r="C83" s="425"/>
      <c r="D83" s="425"/>
      <c r="E83" s="425"/>
      <c r="F83" s="426"/>
      <c r="G83" s="426"/>
      <c r="H83" s="426"/>
      <c r="I83" s="426"/>
    </row>
    <row r="84" spans="1:9" s="317" customFormat="1" ht="12.75">
      <c r="A84" s="424"/>
      <c r="B84" s="424"/>
      <c r="C84" s="425"/>
      <c r="D84" s="425"/>
      <c r="E84" s="425"/>
      <c r="F84" s="426"/>
      <c r="G84" s="426"/>
      <c r="H84" s="426"/>
      <c r="I84" s="426"/>
    </row>
    <row r="85" spans="1:9" s="317" customFormat="1" ht="12.75">
      <c r="A85" s="424"/>
      <c r="B85" s="424"/>
      <c r="C85" s="425"/>
      <c r="D85" s="425"/>
      <c r="E85" s="425"/>
      <c r="F85" s="426"/>
      <c r="G85" s="426"/>
      <c r="H85" s="426"/>
      <c r="I85" s="426"/>
    </row>
    <row r="86" spans="1:9" s="317" customFormat="1" ht="12.75">
      <c r="A86" s="424"/>
      <c r="B86" s="424"/>
      <c r="C86" s="425"/>
      <c r="D86" s="425"/>
      <c r="E86" s="425"/>
      <c r="F86" s="426"/>
      <c r="G86" s="426"/>
      <c r="H86" s="426"/>
      <c r="I86" s="426"/>
    </row>
    <row r="87" spans="1:9" s="317" customFormat="1" ht="12.75">
      <c r="A87" s="424"/>
      <c r="B87" s="424"/>
      <c r="C87" s="425"/>
      <c r="D87" s="425"/>
      <c r="E87" s="425"/>
      <c r="F87" s="426"/>
      <c r="G87" s="426"/>
      <c r="H87" s="426"/>
      <c r="I87" s="426"/>
    </row>
    <row r="88" spans="1:9" s="317" customFormat="1" ht="12.75">
      <c r="A88" s="424"/>
      <c r="B88" s="424"/>
      <c r="C88" s="425"/>
      <c r="D88" s="425"/>
      <c r="E88" s="425"/>
      <c r="F88" s="426"/>
      <c r="G88" s="426"/>
      <c r="H88" s="426"/>
      <c r="I88" s="426"/>
    </row>
    <row r="89" spans="1:9" s="317" customFormat="1" ht="12.75">
      <c r="A89" s="424"/>
      <c r="B89" s="424"/>
      <c r="C89" s="425"/>
      <c r="D89" s="425"/>
      <c r="E89" s="425"/>
      <c r="F89" s="426"/>
      <c r="G89" s="426"/>
      <c r="H89" s="426"/>
      <c r="I89" s="426"/>
    </row>
    <row r="90" spans="1:9" s="317" customFormat="1" ht="12.75">
      <c r="A90" s="424"/>
      <c r="B90" s="424"/>
      <c r="C90" s="425"/>
      <c r="D90" s="425"/>
      <c r="E90" s="425"/>
      <c r="F90" s="426"/>
      <c r="G90" s="426"/>
      <c r="H90" s="426"/>
      <c r="I90" s="426"/>
    </row>
    <row r="91" spans="1:9" s="317" customFormat="1" ht="12.75">
      <c r="A91" s="424"/>
      <c r="B91" s="424"/>
      <c r="C91" s="425"/>
      <c r="D91" s="425"/>
      <c r="E91" s="425"/>
      <c r="F91" s="426"/>
      <c r="G91" s="426"/>
      <c r="H91" s="426"/>
      <c r="I91" s="426"/>
    </row>
    <row r="92" spans="1:9" s="317" customFormat="1" ht="12.75">
      <c r="A92" s="424"/>
      <c r="B92" s="424"/>
      <c r="C92" s="425"/>
      <c r="D92" s="425"/>
      <c r="E92" s="425"/>
      <c r="F92" s="426"/>
      <c r="G92" s="426"/>
      <c r="H92" s="426"/>
      <c r="I92" s="426"/>
    </row>
    <row r="93" spans="1:9" s="317" customFormat="1" ht="12.75">
      <c r="A93" s="424"/>
      <c r="B93" s="424"/>
      <c r="C93" s="425"/>
      <c r="D93" s="425"/>
      <c r="E93" s="425"/>
      <c r="F93" s="426"/>
      <c r="G93" s="426"/>
      <c r="H93" s="426"/>
      <c r="I93" s="426"/>
    </row>
    <row r="94" spans="1:9" s="317" customFormat="1" ht="12.75">
      <c r="A94" s="424"/>
      <c r="B94" s="424"/>
      <c r="C94" s="425"/>
      <c r="D94" s="425"/>
      <c r="E94" s="425"/>
      <c r="F94" s="426"/>
      <c r="G94" s="426"/>
      <c r="H94" s="426"/>
      <c r="I94" s="426"/>
    </row>
    <row r="95" spans="1:9" s="317" customFormat="1" ht="12.75">
      <c r="A95" s="424"/>
      <c r="B95" s="424"/>
      <c r="C95" s="425"/>
      <c r="D95" s="425"/>
      <c r="E95" s="425"/>
      <c r="F95" s="426"/>
      <c r="G95" s="426"/>
      <c r="H95" s="426"/>
      <c r="I95" s="426"/>
    </row>
    <row r="96" spans="1:9" s="317" customFormat="1" ht="12.75">
      <c r="A96" s="424"/>
      <c r="B96" s="424"/>
      <c r="C96" s="425"/>
      <c r="D96" s="425"/>
      <c r="E96" s="425"/>
      <c r="F96" s="426"/>
      <c r="G96" s="426"/>
      <c r="H96" s="426"/>
      <c r="I96" s="426"/>
    </row>
    <row r="97" spans="1:9" s="317" customFormat="1" ht="12.75">
      <c r="A97" s="424"/>
      <c r="B97" s="424"/>
      <c r="C97" s="425"/>
      <c r="D97" s="425"/>
      <c r="E97" s="425"/>
      <c r="F97" s="426"/>
      <c r="G97" s="426"/>
      <c r="H97" s="426"/>
      <c r="I97" s="426"/>
    </row>
    <row r="98" spans="1:9" s="317" customFormat="1" ht="12.75">
      <c r="A98" s="424"/>
      <c r="B98" s="424"/>
      <c r="C98" s="425"/>
      <c r="D98" s="425"/>
      <c r="E98" s="425"/>
      <c r="F98" s="426"/>
      <c r="G98" s="426"/>
      <c r="H98" s="426"/>
      <c r="I98" s="426"/>
    </row>
    <row r="99" spans="1:9" s="317" customFormat="1" ht="12.75">
      <c r="A99" s="424"/>
      <c r="B99" s="424"/>
      <c r="C99" s="425"/>
      <c r="D99" s="425"/>
      <c r="E99" s="425"/>
      <c r="F99" s="426"/>
      <c r="G99" s="426"/>
      <c r="H99" s="426"/>
      <c r="I99" s="426"/>
    </row>
    <row r="100" spans="1:9" s="317" customFormat="1" ht="12.75">
      <c r="A100" s="424"/>
      <c r="B100" s="424"/>
      <c r="C100" s="425"/>
      <c r="D100" s="425"/>
      <c r="E100" s="425"/>
      <c r="F100" s="426"/>
      <c r="G100" s="426"/>
      <c r="H100" s="426"/>
      <c r="I100" s="426"/>
    </row>
    <row r="101" spans="1:9" s="317" customFormat="1" ht="12.75">
      <c r="A101" s="424"/>
      <c r="B101" s="424"/>
      <c r="C101" s="425"/>
      <c r="D101" s="425"/>
      <c r="E101" s="425"/>
      <c r="F101" s="426"/>
      <c r="G101" s="426"/>
      <c r="H101" s="426"/>
      <c r="I101" s="426"/>
    </row>
    <row r="102" spans="1:9" s="317" customFormat="1" ht="12.75">
      <c r="A102" s="424"/>
      <c r="B102" s="424"/>
      <c r="C102" s="425"/>
      <c r="D102" s="425"/>
      <c r="E102" s="425"/>
      <c r="F102" s="426"/>
      <c r="G102" s="426"/>
      <c r="H102" s="426"/>
      <c r="I102" s="426"/>
    </row>
    <row r="103" spans="1:9" s="317" customFormat="1" ht="12.75">
      <c r="A103" s="424"/>
      <c r="B103" s="424"/>
      <c r="C103" s="425"/>
      <c r="D103" s="425"/>
      <c r="E103" s="425"/>
      <c r="F103" s="426"/>
      <c r="G103" s="426"/>
      <c r="H103" s="426"/>
      <c r="I103" s="426"/>
    </row>
    <row r="104" spans="1:9" s="317" customFormat="1" ht="12.75">
      <c r="A104" s="424"/>
      <c r="B104" s="424"/>
      <c r="C104" s="425"/>
      <c r="D104" s="425"/>
      <c r="E104" s="425"/>
      <c r="F104" s="426"/>
      <c r="G104" s="426"/>
      <c r="H104" s="426"/>
      <c r="I104" s="426"/>
    </row>
    <row r="105" spans="1:9" s="317" customFormat="1" ht="12.75">
      <c r="A105" s="424"/>
      <c r="B105" s="424"/>
      <c r="C105" s="425"/>
      <c r="D105" s="425"/>
      <c r="E105" s="425"/>
      <c r="F105" s="426"/>
      <c r="G105" s="426"/>
      <c r="H105" s="426"/>
      <c r="I105" s="426"/>
    </row>
    <row r="106" spans="1:9" s="317" customFormat="1" ht="12.75">
      <c r="A106" s="424"/>
      <c r="B106" s="424"/>
      <c r="C106" s="425"/>
      <c r="D106" s="425"/>
      <c r="E106" s="425"/>
      <c r="F106" s="426"/>
      <c r="G106" s="426"/>
      <c r="H106" s="426"/>
      <c r="I106" s="426"/>
    </row>
    <row r="107" spans="1:9" s="317" customFormat="1" ht="12.75">
      <c r="A107" s="424"/>
      <c r="B107" s="424"/>
      <c r="C107" s="425"/>
      <c r="D107" s="425"/>
      <c r="E107" s="425"/>
      <c r="F107" s="426"/>
      <c r="G107" s="426"/>
      <c r="H107" s="426"/>
      <c r="I107" s="426"/>
    </row>
    <row r="108" spans="1:9" s="317" customFormat="1" ht="12.75">
      <c r="A108" s="424"/>
      <c r="B108" s="424"/>
      <c r="C108" s="425"/>
      <c r="D108" s="425"/>
      <c r="E108" s="425"/>
      <c r="F108" s="426"/>
      <c r="G108" s="426"/>
      <c r="H108" s="426"/>
      <c r="I108" s="426"/>
    </row>
    <row r="109" spans="1:9" s="317" customFormat="1" ht="12.75">
      <c r="A109" s="424"/>
      <c r="B109" s="424"/>
      <c r="C109" s="425"/>
      <c r="D109" s="425"/>
      <c r="E109" s="425"/>
      <c r="F109" s="426"/>
      <c r="G109" s="426"/>
      <c r="H109" s="426"/>
      <c r="I109" s="426"/>
    </row>
    <row r="110" spans="1:9" s="317" customFormat="1" ht="12.75">
      <c r="A110" s="424"/>
      <c r="B110" s="424"/>
      <c r="C110" s="425"/>
      <c r="D110" s="425"/>
      <c r="E110" s="425"/>
      <c r="F110" s="426"/>
      <c r="G110" s="426"/>
      <c r="H110" s="426"/>
      <c r="I110" s="426"/>
    </row>
    <row r="111" spans="1:9" s="317" customFormat="1" ht="12.75">
      <c r="A111" s="424"/>
      <c r="B111" s="424"/>
      <c r="C111" s="425"/>
      <c r="D111" s="425"/>
      <c r="E111" s="425"/>
      <c r="F111" s="426"/>
      <c r="G111" s="426"/>
      <c r="H111" s="426"/>
      <c r="I111" s="426"/>
    </row>
    <row r="112" spans="1:9" s="317" customFormat="1" ht="12.75">
      <c r="A112" s="424"/>
      <c r="B112" s="424"/>
      <c r="C112" s="425"/>
      <c r="D112" s="425"/>
      <c r="E112" s="425"/>
      <c r="F112" s="426"/>
      <c r="G112" s="426"/>
      <c r="H112" s="426"/>
      <c r="I112" s="426"/>
    </row>
    <row r="113" spans="1:9" s="317" customFormat="1" ht="12.75">
      <c r="A113" s="424"/>
      <c r="B113" s="424"/>
      <c r="C113" s="425"/>
      <c r="D113" s="425"/>
      <c r="E113" s="425"/>
      <c r="F113" s="426"/>
      <c r="G113" s="426"/>
      <c r="H113" s="426"/>
      <c r="I113" s="426"/>
    </row>
    <row r="114" spans="1:9" s="317" customFormat="1" ht="12.75">
      <c r="A114" s="424"/>
      <c r="B114" s="424"/>
      <c r="C114" s="425"/>
      <c r="D114" s="425"/>
      <c r="E114" s="425"/>
      <c r="F114" s="426"/>
      <c r="G114" s="426"/>
      <c r="H114" s="426"/>
      <c r="I114" s="426"/>
    </row>
    <row r="115" spans="1:9" s="317" customFormat="1" ht="12.75">
      <c r="A115" s="424"/>
      <c r="B115" s="424"/>
      <c r="C115" s="425"/>
      <c r="D115" s="425"/>
      <c r="E115" s="425"/>
      <c r="F115" s="426"/>
      <c r="G115" s="426"/>
      <c r="H115" s="426"/>
      <c r="I115" s="426"/>
    </row>
    <row r="116" spans="1:9" s="317" customFormat="1" ht="12.75">
      <c r="A116" s="424"/>
      <c r="B116" s="424"/>
      <c r="C116" s="425"/>
      <c r="D116" s="425"/>
      <c r="E116" s="425"/>
      <c r="F116" s="426"/>
      <c r="G116" s="426"/>
      <c r="H116" s="426"/>
      <c r="I116" s="426"/>
    </row>
    <row r="117" spans="1:9" s="317" customFormat="1" ht="12.75">
      <c r="A117" s="424"/>
      <c r="B117" s="424"/>
      <c r="C117" s="425"/>
      <c r="D117" s="425"/>
      <c r="E117" s="425"/>
      <c r="F117" s="426"/>
      <c r="G117" s="426"/>
      <c r="H117" s="426"/>
      <c r="I117" s="426"/>
    </row>
    <row r="118" spans="1:9" s="317" customFormat="1" ht="12.75">
      <c r="A118" s="424"/>
      <c r="B118" s="424"/>
      <c r="C118" s="425"/>
      <c r="D118" s="425"/>
      <c r="E118" s="425"/>
      <c r="F118" s="426"/>
      <c r="G118" s="426"/>
      <c r="H118" s="426"/>
      <c r="I118" s="426"/>
    </row>
    <row r="119" spans="1:9" s="317" customFormat="1" ht="12.75">
      <c r="A119" s="424"/>
      <c r="B119" s="424"/>
      <c r="C119" s="425"/>
      <c r="D119" s="425"/>
      <c r="E119" s="425"/>
      <c r="F119" s="426"/>
      <c r="G119" s="426"/>
      <c r="H119" s="426"/>
      <c r="I119" s="426"/>
    </row>
    <row r="120" spans="1:9" s="317" customFormat="1" ht="12.75">
      <c r="A120" s="424"/>
      <c r="B120" s="424"/>
      <c r="C120" s="425"/>
      <c r="D120" s="425"/>
      <c r="E120" s="425"/>
      <c r="F120" s="426"/>
      <c r="G120" s="426"/>
      <c r="H120" s="426"/>
      <c r="I120" s="426"/>
    </row>
    <row r="121" spans="1:9" s="317" customFormat="1" ht="12.75">
      <c r="A121" s="424"/>
      <c r="B121" s="424"/>
      <c r="C121" s="425"/>
      <c r="D121" s="425"/>
      <c r="E121" s="425"/>
      <c r="F121" s="426"/>
      <c r="G121" s="426"/>
      <c r="H121" s="426"/>
      <c r="I121" s="426"/>
    </row>
    <row r="122" spans="1:9" s="317" customFormat="1" ht="12.75">
      <c r="A122" s="424"/>
      <c r="B122" s="424"/>
      <c r="C122" s="425"/>
      <c r="D122" s="425"/>
      <c r="E122" s="425"/>
      <c r="F122" s="426"/>
      <c r="G122" s="426"/>
      <c r="H122" s="426"/>
      <c r="I122" s="426"/>
    </row>
    <row r="123" spans="1:9" s="317" customFormat="1" ht="12.75">
      <c r="A123" s="424"/>
      <c r="B123" s="424"/>
      <c r="C123" s="425"/>
      <c r="D123" s="425"/>
      <c r="E123" s="425"/>
      <c r="F123" s="426"/>
      <c r="G123" s="426"/>
      <c r="H123" s="426"/>
      <c r="I123" s="426"/>
    </row>
    <row r="124" spans="1:9" s="317" customFormat="1" ht="12.75">
      <c r="A124" s="424"/>
      <c r="B124" s="424"/>
      <c r="C124" s="425"/>
      <c r="D124" s="425"/>
      <c r="E124" s="425"/>
      <c r="F124" s="426"/>
      <c r="G124" s="426"/>
      <c r="H124" s="426"/>
      <c r="I124" s="426"/>
    </row>
    <row r="125" spans="1:9" s="317" customFormat="1" ht="12.75">
      <c r="A125" s="424"/>
      <c r="B125" s="424"/>
      <c r="C125" s="425"/>
      <c r="D125" s="425"/>
      <c r="E125" s="425"/>
      <c r="F125" s="426"/>
      <c r="G125" s="426"/>
      <c r="H125" s="426"/>
      <c r="I125" s="426"/>
    </row>
    <row r="126" spans="1:9" s="317" customFormat="1" ht="12.75">
      <c r="A126" s="424"/>
      <c r="B126" s="424"/>
      <c r="C126" s="425"/>
      <c r="D126" s="425"/>
      <c r="E126" s="425"/>
      <c r="F126" s="426"/>
      <c r="G126" s="426"/>
      <c r="H126" s="426"/>
      <c r="I126" s="426"/>
    </row>
    <row r="127" spans="1:9" s="317" customFormat="1" ht="12.75">
      <c r="A127" s="424"/>
      <c r="B127" s="424"/>
      <c r="C127" s="425"/>
      <c r="D127" s="425"/>
      <c r="E127" s="425"/>
      <c r="F127" s="426"/>
      <c r="G127" s="426"/>
      <c r="H127" s="426"/>
      <c r="I127" s="426"/>
    </row>
    <row r="128" spans="1:9" s="317" customFormat="1" ht="12.75">
      <c r="A128" s="424"/>
      <c r="B128" s="424"/>
      <c r="C128" s="425"/>
      <c r="D128" s="425"/>
      <c r="E128" s="425"/>
      <c r="F128" s="426"/>
      <c r="G128" s="426"/>
      <c r="H128" s="426"/>
      <c r="I128" s="426"/>
    </row>
    <row r="129" spans="1:9" s="317" customFormat="1" ht="12.75">
      <c r="A129" s="424"/>
      <c r="B129" s="424"/>
      <c r="C129" s="425"/>
      <c r="D129" s="425"/>
      <c r="E129" s="425"/>
      <c r="F129" s="426"/>
      <c r="G129" s="426"/>
      <c r="H129" s="426"/>
      <c r="I129" s="426"/>
    </row>
    <row r="130" spans="1:9" s="317" customFormat="1" ht="12.75">
      <c r="A130" s="424"/>
      <c r="B130" s="424"/>
      <c r="C130" s="425"/>
      <c r="D130" s="425"/>
      <c r="E130" s="425"/>
      <c r="F130" s="426"/>
      <c r="G130" s="426"/>
      <c r="H130" s="426"/>
      <c r="I130" s="426"/>
    </row>
    <row r="131" spans="1:9" s="317" customFormat="1" ht="12.75">
      <c r="A131" s="424"/>
      <c r="B131" s="424"/>
      <c r="C131" s="425"/>
      <c r="D131" s="425"/>
      <c r="E131" s="425"/>
      <c r="F131" s="426"/>
      <c r="G131" s="426"/>
      <c r="H131" s="426"/>
      <c r="I131" s="426"/>
    </row>
    <row r="132" spans="1:9" s="317" customFormat="1" ht="12.75">
      <c r="A132" s="424"/>
      <c r="B132" s="424"/>
      <c r="C132" s="425"/>
      <c r="D132" s="425"/>
      <c r="E132" s="425"/>
      <c r="F132" s="426"/>
      <c r="G132" s="426"/>
      <c r="H132" s="426"/>
      <c r="I132" s="426"/>
    </row>
    <row r="133" spans="1:9" s="317" customFormat="1" ht="12.75">
      <c r="A133" s="424"/>
      <c r="B133" s="424"/>
      <c r="C133" s="425"/>
      <c r="D133" s="425"/>
      <c r="E133" s="425"/>
      <c r="F133" s="426"/>
      <c r="G133" s="426"/>
      <c r="H133" s="426"/>
      <c r="I133" s="426"/>
    </row>
    <row r="134" spans="1:9" s="317" customFormat="1" ht="12.75">
      <c r="A134" s="424"/>
      <c r="B134" s="424"/>
      <c r="C134" s="425"/>
      <c r="D134" s="425"/>
      <c r="E134" s="425"/>
      <c r="F134" s="426"/>
      <c r="G134" s="426"/>
      <c r="H134" s="426"/>
      <c r="I134" s="426"/>
    </row>
    <row r="135" spans="1:9" s="317" customFormat="1" ht="12.75">
      <c r="A135" s="424"/>
      <c r="B135" s="424"/>
      <c r="C135" s="425"/>
      <c r="D135" s="425"/>
      <c r="E135" s="425"/>
      <c r="F135" s="426"/>
      <c r="G135" s="426"/>
      <c r="H135" s="426"/>
      <c r="I135" s="426"/>
    </row>
    <row r="136" spans="1:9" s="317" customFormat="1" ht="12.75">
      <c r="A136" s="424"/>
      <c r="B136" s="424"/>
      <c r="C136" s="425"/>
      <c r="D136" s="425"/>
      <c r="E136" s="425"/>
      <c r="F136" s="426"/>
      <c r="G136" s="426"/>
      <c r="H136" s="426"/>
      <c r="I136" s="426"/>
    </row>
    <row r="137" spans="1:9" s="317" customFormat="1" ht="12.75">
      <c r="A137" s="424"/>
      <c r="B137" s="424"/>
      <c r="C137" s="425"/>
      <c r="D137" s="425"/>
      <c r="E137" s="425"/>
      <c r="F137" s="426"/>
      <c r="G137" s="426"/>
      <c r="H137" s="426"/>
      <c r="I137" s="426"/>
    </row>
    <row r="138" spans="1:9" s="317" customFormat="1" ht="12.75">
      <c r="A138" s="424"/>
      <c r="B138" s="424"/>
      <c r="C138" s="425"/>
      <c r="D138" s="425"/>
      <c r="E138" s="425"/>
      <c r="F138" s="426"/>
      <c r="G138" s="426"/>
      <c r="H138" s="426"/>
      <c r="I138" s="426"/>
    </row>
    <row r="139" spans="1:9" s="317" customFormat="1" ht="12.75">
      <c r="A139" s="424"/>
      <c r="B139" s="424"/>
      <c r="C139" s="425"/>
      <c r="D139" s="425"/>
      <c r="E139" s="425"/>
      <c r="F139" s="426"/>
      <c r="G139" s="426"/>
      <c r="H139" s="426"/>
      <c r="I139" s="426"/>
    </row>
    <row r="140" spans="1:9" s="317" customFormat="1" ht="12.75">
      <c r="A140" s="424"/>
      <c r="B140" s="424"/>
      <c r="C140" s="425"/>
      <c r="D140" s="425"/>
      <c r="E140" s="425"/>
      <c r="F140" s="426"/>
      <c r="G140" s="426"/>
      <c r="H140" s="426"/>
      <c r="I140" s="426"/>
    </row>
    <row r="141" spans="1:9" s="317" customFormat="1" ht="12.75">
      <c r="A141" s="424"/>
      <c r="B141" s="424"/>
      <c r="C141" s="425"/>
      <c r="D141" s="425"/>
      <c r="E141" s="425"/>
      <c r="F141" s="426"/>
      <c r="G141" s="426"/>
      <c r="H141" s="426"/>
      <c r="I141" s="426"/>
    </row>
    <row r="142" spans="1:9" s="317" customFormat="1" ht="12.75">
      <c r="A142" s="424"/>
      <c r="B142" s="424"/>
      <c r="C142" s="425"/>
      <c r="D142" s="425"/>
      <c r="E142" s="425"/>
      <c r="F142" s="426"/>
      <c r="G142" s="426"/>
      <c r="H142" s="426"/>
      <c r="I142" s="426"/>
    </row>
    <row r="143" spans="1:9" s="317" customFormat="1" ht="12.75">
      <c r="A143" s="424"/>
      <c r="B143" s="424"/>
      <c r="C143" s="425"/>
      <c r="D143" s="425"/>
      <c r="E143" s="425"/>
      <c r="F143" s="426"/>
      <c r="G143" s="426"/>
      <c r="H143" s="426"/>
      <c r="I143" s="426"/>
    </row>
    <row r="144" spans="1:9" s="317" customFormat="1" ht="12.75">
      <c r="A144" s="424"/>
      <c r="B144" s="424"/>
      <c r="C144" s="425"/>
      <c r="D144" s="425"/>
      <c r="E144" s="425"/>
      <c r="F144" s="426"/>
      <c r="G144" s="426"/>
      <c r="H144" s="426"/>
      <c r="I144" s="426"/>
    </row>
    <row r="145" spans="1:9" s="317" customFormat="1" ht="12.75">
      <c r="A145" s="424"/>
      <c r="B145" s="424"/>
      <c r="C145" s="425"/>
      <c r="D145" s="425"/>
      <c r="E145" s="425"/>
      <c r="F145" s="426"/>
      <c r="G145" s="426"/>
      <c r="H145" s="426"/>
      <c r="I145" s="426"/>
    </row>
    <row r="146" spans="1:9" s="317" customFormat="1" ht="12.75">
      <c r="A146" s="424"/>
      <c r="B146" s="424"/>
      <c r="C146" s="425"/>
      <c r="D146" s="425"/>
      <c r="E146" s="425"/>
      <c r="F146" s="426"/>
      <c r="G146" s="426"/>
      <c r="H146" s="426"/>
      <c r="I146" s="426"/>
    </row>
    <row r="147" spans="1:9" s="317" customFormat="1" ht="12.75">
      <c r="A147" s="424"/>
      <c r="B147" s="424"/>
      <c r="C147" s="425"/>
      <c r="D147" s="425"/>
      <c r="E147" s="425"/>
      <c r="F147" s="426"/>
      <c r="G147" s="426"/>
      <c r="H147" s="426"/>
      <c r="I147" s="426"/>
    </row>
    <row r="148" spans="1:9" s="317" customFormat="1" ht="12.75">
      <c r="A148" s="424"/>
      <c r="B148" s="424"/>
      <c r="C148" s="425"/>
      <c r="D148" s="425"/>
      <c r="E148" s="425"/>
      <c r="F148" s="426"/>
      <c r="G148" s="426"/>
      <c r="H148" s="426"/>
      <c r="I148" s="426"/>
    </row>
    <row r="149" spans="1:9" s="317" customFormat="1" ht="12.75">
      <c r="A149" s="424"/>
      <c r="B149" s="424"/>
      <c r="C149" s="425"/>
      <c r="D149" s="425"/>
      <c r="E149" s="425"/>
      <c r="F149" s="426"/>
      <c r="G149" s="426"/>
      <c r="H149" s="426"/>
      <c r="I149" s="426"/>
    </row>
    <row r="150" spans="1:9" s="317" customFormat="1" ht="12.75">
      <c r="A150" s="424"/>
      <c r="B150" s="424"/>
      <c r="C150" s="425"/>
      <c r="D150" s="425"/>
      <c r="E150" s="425"/>
      <c r="F150" s="426"/>
      <c r="G150" s="426"/>
      <c r="H150" s="426"/>
      <c r="I150" s="426"/>
    </row>
    <row r="151" spans="1:9" s="317" customFormat="1" ht="12.75">
      <c r="A151" s="424"/>
      <c r="B151" s="424"/>
      <c r="C151" s="425"/>
      <c r="D151" s="425"/>
      <c r="E151" s="425"/>
      <c r="F151" s="426"/>
      <c r="G151" s="426"/>
      <c r="H151" s="426"/>
      <c r="I151" s="426"/>
    </row>
    <row r="152" spans="1:9" s="317" customFormat="1" ht="12.75">
      <c r="A152" s="424"/>
      <c r="B152" s="424"/>
      <c r="C152" s="425"/>
      <c r="D152" s="425"/>
      <c r="E152" s="425"/>
      <c r="F152" s="426"/>
      <c r="G152" s="426"/>
      <c r="H152" s="426"/>
      <c r="I152" s="426"/>
    </row>
    <row r="153" spans="1:9" s="317" customFormat="1" ht="12.75">
      <c r="A153" s="424"/>
      <c r="B153" s="424"/>
      <c r="C153" s="425"/>
      <c r="D153" s="425"/>
      <c r="E153" s="425"/>
      <c r="F153" s="426"/>
      <c r="G153" s="426"/>
      <c r="H153" s="426"/>
      <c r="I153" s="426"/>
    </row>
    <row r="154" spans="1:9" s="317" customFormat="1" ht="12.75">
      <c r="A154" s="424"/>
      <c r="B154" s="424"/>
      <c r="C154" s="425"/>
      <c r="D154" s="425"/>
      <c r="E154" s="425"/>
      <c r="F154" s="426"/>
      <c r="G154" s="426"/>
      <c r="H154" s="426"/>
      <c r="I154" s="426"/>
    </row>
    <row r="155" spans="1:9" s="317" customFormat="1" ht="12.75">
      <c r="A155" s="424"/>
      <c r="B155" s="424"/>
      <c r="C155" s="425"/>
      <c r="D155" s="425"/>
      <c r="E155" s="425"/>
      <c r="F155" s="426"/>
      <c r="G155" s="426"/>
      <c r="H155" s="426"/>
      <c r="I155" s="426"/>
    </row>
    <row r="156" spans="1:9" s="317" customFormat="1" ht="12.75">
      <c r="A156" s="424"/>
      <c r="B156" s="424"/>
      <c r="C156" s="425"/>
      <c r="D156" s="425"/>
      <c r="E156" s="425"/>
      <c r="F156" s="426"/>
      <c r="G156" s="426"/>
      <c r="H156" s="426"/>
      <c r="I156" s="426"/>
    </row>
    <row r="157" spans="1:9" s="317" customFormat="1" ht="12.75">
      <c r="A157" s="424"/>
      <c r="B157" s="424"/>
      <c r="C157" s="425"/>
      <c r="D157" s="425"/>
      <c r="E157" s="425"/>
      <c r="F157" s="426"/>
      <c r="G157" s="426"/>
      <c r="H157" s="426"/>
      <c r="I157" s="426"/>
    </row>
  </sheetData>
  <sheetProtection/>
  <mergeCells count="2">
    <mergeCell ref="B1:I1"/>
    <mergeCell ref="A63:H63"/>
  </mergeCells>
  <printOptions/>
  <pageMargins left="0.1968503937007874" right="0" top="0.5905511811023623" bottom="0.5905511811023623"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Q27"/>
  <sheetViews>
    <sheetView zoomScalePageLayoutView="0" workbookViewId="0" topLeftCell="A1">
      <selection activeCell="F40" sqref="F40"/>
    </sheetView>
  </sheetViews>
  <sheetFormatPr defaultColWidth="9.140625" defaultRowHeight="12.75"/>
  <cols>
    <col min="1" max="1" width="2.28125" style="308" customWidth="1"/>
    <col min="2" max="2" width="10.8515625" style="308" customWidth="1"/>
    <col min="3" max="3" width="1.8515625" style="308" customWidth="1"/>
    <col min="4" max="4" width="3.421875" style="308" customWidth="1"/>
    <col min="5" max="5" width="17.00390625" style="308" customWidth="1"/>
    <col min="6" max="6" width="26.00390625" style="308" customWidth="1"/>
    <col min="7" max="7" width="14.8515625" style="308" customWidth="1"/>
    <col min="8" max="8" width="15.140625" style="308" customWidth="1"/>
    <col min="9" max="9" width="3.28125" style="308" customWidth="1"/>
    <col min="10" max="10" width="6.140625" style="308" customWidth="1"/>
    <col min="11" max="13" width="9.57421875" style="308" customWidth="1"/>
    <col min="14" max="16384" width="9.140625" style="308" customWidth="1"/>
  </cols>
  <sheetData>
    <row r="1" ht="12.75" customHeight="1">
      <c r="D1" s="454" t="s">
        <v>258</v>
      </c>
    </row>
    <row r="2" ht="12.75" customHeight="1">
      <c r="D2" s="454" t="s">
        <v>381</v>
      </c>
    </row>
    <row r="3" ht="12.75" customHeight="1">
      <c r="D3" s="454" t="s">
        <v>382</v>
      </c>
    </row>
    <row r="4" ht="12.75" customHeight="1">
      <c r="D4" s="454" t="s">
        <v>383</v>
      </c>
    </row>
    <row r="5" spans="4:6" ht="17.25" customHeight="1">
      <c r="D5" s="454" t="s">
        <v>384</v>
      </c>
      <c r="F5" s="455" t="s">
        <v>385</v>
      </c>
    </row>
    <row r="6" ht="12" customHeight="1">
      <c r="B6" s="456" t="s">
        <v>386</v>
      </c>
    </row>
    <row r="7" ht="12" customHeight="1">
      <c r="B7" s="456" t="s">
        <v>387</v>
      </c>
    </row>
    <row r="8" spans="1:11" ht="12" customHeight="1">
      <c r="A8" s="467"/>
      <c r="B8" s="468" t="s">
        <v>388</v>
      </c>
      <c r="C8" s="467"/>
      <c r="D8" s="467"/>
      <c r="E8" s="467"/>
      <c r="F8" s="467"/>
      <c r="G8" s="467"/>
      <c r="H8" s="467"/>
      <c r="I8" s="467"/>
      <c r="J8" s="467"/>
      <c r="K8" s="467"/>
    </row>
    <row r="9" spans="1:11" ht="11.25" customHeight="1">
      <c r="A9" s="469" t="s">
        <v>389</v>
      </c>
      <c r="B9" s="470"/>
      <c r="C9" s="469" t="s">
        <v>390</v>
      </c>
      <c r="D9" s="470"/>
      <c r="E9" s="470"/>
      <c r="F9" s="470"/>
      <c r="G9" s="471" t="s">
        <v>391</v>
      </c>
      <c r="H9" s="471" t="s">
        <v>392</v>
      </c>
      <c r="I9" s="470"/>
      <c r="J9" s="470"/>
      <c r="K9" s="471" t="s">
        <v>393</v>
      </c>
    </row>
    <row r="10" spans="1:11" ht="12" customHeight="1">
      <c r="A10" s="472"/>
      <c r="B10" s="473">
        <v>8</v>
      </c>
      <c r="C10" s="474" t="s">
        <v>394</v>
      </c>
      <c r="D10" s="472"/>
      <c r="E10" s="472"/>
      <c r="F10" s="472"/>
      <c r="G10" s="475">
        <v>32</v>
      </c>
      <c r="H10" s="476">
        <v>0</v>
      </c>
      <c r="I10" s="472"/>
      <c r="J10" s="472"/>
      <c r="K10" s="475">
        <v>32</v>
      </c>
    </row>
    <row r="11" spans="1:11" ht="12" customHeight="1">
      <c r="A11" s="470"/>
      <c r="B11" s="505">
        <v>20</v>
      </c>
      <c r="C11" s="506" t="s">
        <v>395</v>
      </c>
      <c r="D11" s="507"/>
      <c r="E11" s="507"/>
      <c r="F11" s="507"/>
      <c r="G11" s="515">
        <v>48</v>
      </c>
      <c r="H11" s="516">
        <v>0</v>
      </c>
      <c r="I11" s="507"/>
      <c r="J11" s="507"/>
      <c r="K11" s="515">
        <v>48</v>
      </c>
    </row>
    <row r="12" spans="1:17" ht="12" customHeight="1">
      <c r="A12" s="472"/>
      <c r="B12" s="509">
        <v>56</v>
      </c>
      <c r="C12" s="510" t="s">
        <v>396</v>
      </c>
      <c r="D12" s="511"/>
      <c r="E12" s="511"/>
      <c r="F12" s="511"/>
      <c r="G12" s="512">
        <v>135.82</v>
      </c>
      <c r="H12" s="513">
        <v>39.82</v>
      </c>
      <c r="I12" s="511"/>
      <c r="J12" s="511"/>
      <c r="K12" s="513">
        <v>96</v>
      </c>
      <c r="L12" s="514"/>
      <c r="M12" s="514"/>
      <c r="N12" s="491"/>
      <c r="O12" s="461"/>
      <c r="P12" s="461"/>
      <c r="Q12" s="461"/>
    </row>
    <row r="13" spans="1:11" ht="12" customHeight="1">
      <c r="A13" s="470"/>
      <c r="B13" s="505">
        <v>79</v>
      </c>
      <c r="C13" s="506" t="s">
        <v>397</v>
      </c>
      <c r="D13" s="507"/>
      <c r="E13" s="507"/>
      <c r="F13" s="507"/>
      <c r="G13" s="508">
        <v>319.45</v>
      </c>
      <c r="H13" s="508">
        <v>119.45</v>
      </c>
      <c r="I13" s="507"/>
      <c r="J13" s="507"/>
      <c r="K13" s="508">
        <v>200</v>
      </c>
    </row>
    <row r="14" spans="1:11" ht="12" customHeight="1">
      <c r="A14" s="472"/>
      <c r="B14" s="505">
        <v>81</v>
      </c>
      <c r="C14" s="506" t="s">
        <v>398</v>
      </c>
      <c r="D14" s="517"/>
      <c r="E14" s="517"/>
      <c r="F14" s="517"/>
      <c r="G14" s="508">
        <v>128.81</v>
      </c>
      <c r="H14" s="508">
        <v>112.81</v>
      </c>
      <c r="I14" s="517"/>
      <c r="J14" s="517"/>
      <c r="K14" s="515">
        <v>16</v>
      </c>
    </row>
    <row r="15" spans="1:13" ht="12" customHeight="1">
      <c r="A15" s="470"/>
      <c r="B15" s="480">
        <v>134</v>
      </c>
      <c r="C15" s="481" t="s">
        <v>399</v>
      </c>
      <c r="D15" s="482"/>
      <c r="E15" s="482"/>
      <c r="F15" s="482"/>
      <c r="G15" s="483">
        <v>464</v>
      </c>
      <c r="H15" s="484">
        <v>0</v>
      </c>
      <c r="I15" s="482"/>
      <c r="J15" s="482"/>
      <c r="K15" s="483">
        <v>464</v>
      </c>
      <c r="L15" s="485" t="s">
        <v>421</v>
      </c>
      <c r="M15" s="485"/>
    </row>
    <row r="16" spans="1:11" ht="12" customHeight="1">
      <c r="A16" s="472"/>
      <c r="B16" s="505">
        <v>138</v>
      </c>
      <c r="C16" s="506" t="s">
        <v>400</v>
      </c>
      <c r="D16" s="517"/>
      <c r="E16" s="517"/>
      <c r="F16" s="517"/>
      <c r="G16" s="515">
        <v>80</v>
      </c>
      <c r="H16" s="515">
        <v>48</v>
      </c>
      <c r="I16" s="517"/>
      <c r="J16" s="517"/>
      <c r="K16" s="515">
        <v>32</v>
      </c>
    </row>
    <row r="17" spans="1:11" ht="12" customHeight="1">
      <c r="A17" s="470"/>
      <c r="B17" s="505">
        <v>139</v>
      </c>
      <c r="C17" s="506" t="s">
        <v>401</v>
      </c>
      <c r="D17" s="507"/>
      <c r="E17" s="507"/>
      <c r="F17" s="507"/>
      <c r="G17" s="515">
        <v>35.92</v>
      </c>
      <c r="H17" s="515">
        <v>19.92</v>
      </c>
      <c r="I17" s="507"/>
      <c r="J17" s="507"/>
      <c r="K17" s="515">
        <v>16</v>
      </c>
    </row>
    <row r="18" spans="1:11" ht="12" customHeight="1">
      <c r="A18" s="472"/>
      <c r="B18" s="505">
        <v>257</v>
      </c>
      <c r="C18" s="506" t="s">
        <v>402</v>
      </c>
      <c r="D18" s="517"/>
      <c r="E18" s="517"/>
      <c r="F18" s="517"/>
      <c r="G18" s="515">
        <v>48</v>
      </c>
      <c r="H18" s="516">
        <v>0</v>
      </c>
      <c r="I18" s="517"/>
      <c r="J18" s="517"/>
      <c r="K18" s="515">
        <v>48</v>
      </c>
    </row>
    <row r="19" spans="1:13" ht="12" customHeight="1">
      <c r="A19" s="470"/>
      <c r="B19" s="480">
        <v>396</v>
      </c>
      <c r="C19" s="481" t="s">
        <v>403</v>
      </c>
      <c r="D19" s="482"/>
      <c r="E19" s="482"/>
      <c r="F19" s="482"/>
      <c r="G19" s="486">
        <v>96</v>
      </c>
      <c r="H19" s="484">
        <v>0</v>
      </c>
      <c r="I19" s="482"/>
      <c r="J19" s="482"/>
      <c r="K19" s="486">
        <v>96</v>
      </c>
      <c r="L19" s="485" t="s">
        <v>423</v>
      </c>
      <c r="M19" s="485"/>
    </row>
    <row r="20" spans="1:13" ht="12" customHeight="1">
      <c r="A20" s="462"/>
      <c r="B20" s="487">
        <v>579</v>
      </c>
      <c r="C20" s="488" t="s">
        <v>404</v>
      </c>
      <c r="D20" s="489"/>
      <c r="E20" s="489"/>
      <c r="F20" s="489"/>
      <c r="G20" s="490">
        <v>700.72</v>
      </c>
      <c r="H20" s="490">
        <v>372.72</v>
      </c>
      <c r="I20" s="489"/>
      <c r="J20" s="489"/>
      <c r="K20" s="490">
        <v>328</v>
      </c>
      <c r="L20" s="485" t="s">
        <v>422</v>
      </c>
      <c r="M20" s="485"/>
    </row>
    <row r="21" spans="1:13" ht="11.25" customHeight="1">
      <c r="A21" s="492" t="s">
        <v>405</v>
      </c>
      <c r="B21" s="493"/>
      <c r="C21" s="493"/>
      <c r="D21" s="493"/>
      <c r="E21" s="493"/>
      <c r="F21" s="493"/>
      <c r="G21" s="494">
        <v>2088.7200000000003</v>
      </c>
      <c r="H21" s="495">
        <v>712.72</v>
      </c>
      <c r="I21" s="493"/>
      <c r="J21" s="501"/>
      <c r="K21" s="502">
        <v>1376</v>
      </c>
      <c r="L21" s="496">
        <f>K15+K19+K20</f>
        <v>888</v>
      </c>
      <c r="M21" s="497"/>
    </row>
    <row r="22" spans="1:13" ht="12" customHeight="1">
      <c r="A22" s="498"/>
      <c r="B22" s="499" t="s">
        <v>406</v>
      </c>
      <c r="C22" s="498"/>
      <c r="D22" s="498"/>
      <c r="E22" s="499"/>
      <c r="F22" s="498"/>
      <c r="G22" s="498"/>
      <c r="H22" s="498"/>
      <c r="I22" s="498"/>
      <c r="J22" s="503" t="s">
        <v>424</v>
      </c>
      <c r="K22" s="504">
        <f>-L21+K21</f>
        <v>488</v>
      </c>
      <c r="L22" s="500"/>
      <c r="M22" s="498"/>
    </row>
    <row r="23" ht="12" customHeight="1">
      <c r="E23" s="459">
        <v>4</v>
      </c>
    </row>
    <row r="26" ht="12.75">
      <c r="B26" s="460" t="s">
        <v>409</v>
      </c>
    </row>
    <row r="27" ht="12.75">
      <c r="B27" s="460" t="s">
        <v>425</v>
      </c>
    </row>
  </sheetData>
  <sheetProtection/>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selection activeCell="J35" sqref="J35"/>
    </sheetView>
  </sheetViews>
  <sheetFormatPr defaultColWidth="9.140625" defaultRowHeight="12.75"/>
  <cols>
    <col min="1" max="1" width="2.28125" style="308" customWidth="1"/>
    <col min="2" max="2" width="10.8515625" style="308" customWidth="1"/>
    <col min="3" max="3" width="1.8515625" style="308" customWidth="1"/>
    <col min="4" max="4" width="3.421875" style="308" customWidth="1"/>
    <col min="5" max="5" width="17.00390625" style="308" customWidth="1"/>
    <col min="6" max="6" width="26.00390625" style="308" customWidth="1"/>
    <col min="7" max="7" width="14.8515625" style="308" customWidth="1"/>
    <col min="8" max="8" width="15.140625" style="308" customWidth="1"/>
    <col min="9" max="9" width="3.28125" style="308" customWidth="1"/>
    <col min="10" max="10" width="6.140625" style="308" customWidth="1"/>
    <col min="11" max="13" width="9.57421875" style="308" customWidth="1"/>
    <col min="14" max="16384" width="9.140625" style="308" customWidth="1"/>
  </cols>
  <sheetData>
    <row r="1" ht="12.75" customHeight="1">
      <c r="D1" s="454" t="s">
        <v>258</v>
      </c>
    </row>
    <row r="2" ht="12.75" customHeight="1">
      <c r="D2" s="454" t="s">
        <v>381</v>
      </c>
    </row>
    <row r="3" ht="12.75" customHeight="1">
      <c r="D3" s="454" t="s">
        <v>382</v>
      </c>
    </row>
    <row r="4" ht="12.75" customHeight="1">
      <c r="D4" s="454" t="s">
        <v>383</v>
      </c>
    </row>
    <row r="5" spans="4:6" ht="17.25" customHeight="1">
      <c r="D5" s="454" t="s">
        <v>384</v>
      </c>
      <c r="F5" s="455" t="s">
        <v>385</v>
      </c>
    </row>
    <row r="6" ht="12" customHeight="1">
      <c r="B6" s="456" t="s">
        <v>410</v>
      </c>
    </row>
    <row r="7" ht="12" customHeight="1">
      <c r="B7" s="456" t="s">
        <v>411</v>
      </c>
    </row>
    <row r="8" ht="12" customHeight="1">
      <c r="B8" s="456" t="s">
        <v>412</v>
      </c>
    </row>
    <row r="9" spans="1:11" ht="11.25" customHeight="1">
      <c r="A9" s="456" t="s">
        <v>389</v>
      </c>
      <c r="C9" s="456" t="s">
        <v>390</v>
      </c>
      <c r="G9" s="457" t="s">
        <v>391</v>
      </c>
      <c r="H9" s="457" t="s">
        <v>392</v>
      </c>
      <c r="K9" s="457" t="s">
        <v>393</v>
      </c>
    </row>
    <row r="10" spans="1:11" ht="12" customHeight="1">
      <c r="A10" s="462"/>
      <c r="B10" s="473">
        <v>123</v>
      </c>
      <c r="C10" s="474" t="s">
        <v>413</v>
      </c>
      <c r="D10" s="472"/>
      <c r="E10" s="472"/>
      <c r="F10" s="472"/>
      <c r="G10" s="478">
        <v>6755.38</v>
      </c>
      <c r="H10" s="478">
        <v>6396.95</v>
      </c>
      <c r="I10" s="472"/>
      <c r="J10" s="472"/>
      <c r="K10" s="477">
        <v>358.43</v>
      </c>
    </row>
    <row r="11" spans="1:11" ht="12" customHeight="1">
      <c r="A11" s="461"/>
      <c r="B11" s="473">
        <v>398</v>
      </c>
      <c r="C11" s="474" t="s">
        <v>414</v>
      </c>
      <c r="D11" s="470"/>
      <c r="E11" s="470"/>
      <c r="F11" s="470"/>
      <c r="G11" s="477">
        <v>478.23</v>
      </c>
      <c r="H11" s="477">
        <v>433.15000000000003</v>
      </c>
      <c r="I11" s="470"/>
      <c r="J11" s="470"/>
      <c r="K11" s="475">
        <v>45.08</v>
      </c>
    </row>
    <row r="12" spans="1:11" ht="12" customHeight="1">
      <c r="A12" s="462"/>
      <c r="B12" s="473">
        <v>528</v>
      </c>
      <c r="C12" s="474" t="s">
        <v>415</v>
      </c>
      <c r="D12" s="472"/>
      <c r="E12" s="472"/>
      <c r="F12" s="472"/>
      <c r="G12" s="478">
        <v>1150.7</v>
      </c>
      <c r="H12" s="478">
        <v>1035.63</v>
      </c>
      <c r="I12" s="472"/>
      <c r="J12" s="472"/>
      <c r="K12" s="477">
        <v>115.07000000000001</v>
      </c>
    </row>
    <row r="13" spans="1:11" ht="12" customHeight="1">
      <c r="A13" s="461"/>
      <c r="B13" s="473">
        <v>584</v>
      </c>
      <c r="C13" s="474" t="s">
        <v>416</v>
      </c>
      <c r="D13" s="470"/>
      <c r="E13" s="470"/>
      <c r="F13" s="470"/>
      <c r="G13" s="478">
        <v>5780</v>
      </c>
      <c r="H13" s="478">
        <v>5202</v>
      </c>
      <c r="I13" s="470"/>
      <c r="J13" s="470"/>
      <c r="K13" s="477">
        <v>578</v>
      </c>
    </row>
    <row r="14" spans="1:11" ht="12.75" customHeight="1">
      <c r="A14" s="462"/>
      <c r="B14" s="463">
        <v>600</v>
      </c>
      <c r="C14" s="464" t="s">
        <v>417</v>
      </c>
      <c r="D14" s="462"/>
      <c r="E14" s="462"/>
      <c r="F14" s="462"/>
      <c r="G14" s="466">
        <v>1000</v>
      </c>
      <c r="H14" s="465">
        <v>800</v>
      </c>
      <c r="I14" s="462"/>
      <c r="J14" s="462"/>
      <c r="K14" s="465">
        <v>200</v>
      </c>
    </row>
    <row r="15" spans="1:11" ht="11.25" customHeight="1">
      <c r="A15" s="456" t="s">
        <v>405</v>
      </c>
      <c r="B15" s="461"/>
      <c r="C15" s="461"/>
      <c r="D15" s="461"/>
      <c r="E15" s="461"/>
      <c r="F15" s="461"/>
      <c r="G15" s="479">
        <v>15164.31</v>
      </c>
      <c r="H15" s="479">
        <v>13867.73</v>
      </c>
      <c r="I15" s="461"/>
      <c r="J15" s="461"/>
      <c r="K15" s="466">
        <v>1296.58</v>
      </c>
    </row>
    <row r="16" spans="2:12" ht="12" customHeight="1">
      <c r="B16" s="456" t="s">
        <v>418</v>
      </c>
      <c r="E16" s="456" t="s">
        <v>407</v>
      </c>
      <c r="J16" s="458">
        <v>1</v>
      </c>
      <c r="K16" s="456" t="s">
        <v>408</v>
      </c>
      <c r="L16" s="459">
        <v>1</v>
      </c>
    </row>
    <row r="17" ht="12" customHeight="1">
      <c r="E17" s="459">
        <v>4</v>
      </c>
    </row>
    <row r="20" ht="12.75">
      <c r="B20" s="460" t="s">
        <v>419</v>
      </c>
    </row>
    <row r="21" ht="12.75">
      <c r="B21" s="460" t="s">
        <v>420</v>
      </c>
    </row>
  </sheetData>
  <sheetProtection/>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MZOŠ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Davorka</dc:creator>
  <cp:keywords/>
  <dc:description/>
  <cp:lastModifiedBy>Domagoj</cp:lastModifiedBy>
  <cp:lastPrinted>2023-12-11T08:27:36Z</cp:lastPrinted>
  <dcterms:created xsi:type="dcterms:W3CDTF">2015-10-23T07:24:13Z</dcterms:created>
  <dcterms:modified xsi:type="dcterms:W3CDTF">2023-12-11T08:46:39Z</dcterms:modified>
  <cp:category/>
  <cp:version/>
  <cp:contentType/>
  <cp:contentStatus/>
</cp:coreProperties>
</file>